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\HoeneFamGes1\Stiftung\Tätigkeitsberichte\2025\"/>
    </mc:Choice>
  </mc:AlternateContent>
  <xr:revisionPtr revIDLastSave="0" documentId="13_ncr:1_{699ACA4C-1844-4FF6-8C22-0B14E430F66F}" xr6:coauthVersionLast="47" xr6:coauthVersionMax="47" xr10:uidLastSave="{00000000-0000-0000-0000-000000000000}"/>
  <bookViews>
    <workbookView xWindow="-120" yWindow="-120" windowWidth="29040" windowHeight="15720" xr2:uid="{2757A263-E709-4743-9842-489260BB2D06}"/>
  </bookViews>
  <sheets>
    <sheet name="EinnahmenAusgaben" sheetId="1" r:id="rId1"/>
    <sheet name="Projektausgaben" sheetId="4" r:id="rId2"/>
    <sheet name="Vermögensstatus" sheetId="2" r:id="rId3"/>
    <sheet name="AktuelleWerteWP" sheetId="5" r:id="rId4"/>
    <sheet name="SuSa" sheetId="6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9" i="2" l="1"/>
  <c r="H68" i="5"/>
  <c r="G68" i="5"/>
  <c r="E68" i="5"/>
  <c r="D68" i="5"/>
  <c r="L61" i="5"/>
  <c r="I61" i="5"/>
  <c r="I60" i="5"/>
  <c r="M60" i="5" s="1"/>
  <c r="L57" i="5"/>
  <c r="I57" i="5"/>
  <c r="E57" i="5"/>
  <c r="K55" i="5"/>
  <c r="H55" i="5"/>
  <c r="I55" i="5" s="1"/>
  <c r="J55" i="5" s="1"/>
  <c r="D55" i="5"/>
  <c r="L53" i="5"/>
  <c r="I53" i="5"/>
  <c r="E53" i="5"/>
  <c r="L52" i="5"/>
  <c r="I52" i="5"/>
  <c r="E52" i="5"/>
  <c r="L48" i="5"/>
  <c r="I48" i="5"/>
  <c r="L47" i="5"/>
  <c r="I47" i="5"/>
  <c r="L46" i="5"/>
  <c r="I46" i="5"/>
  <c r="L45" i="5"/>
  <c r="I45" i="5"/>
  <c r="L44" i="5"/>
  <c r="I44" i="5"/>
  <c r="L43" i="5"/>
  <c r="I43" i="5"/>
  <c r="L42" i="5"/>
  <c r="I42" i="5"/>
  <c r="E42" i="5"/>
  <c r="E55" i="5" s="1"/>
  <c r="L41" i="5"/>
  <c r="I41" i="5"/>
  <c r="L40" i="5"/>
  <c r="I40" i="5"/>
  <c r="L39" i="5"/>
  <c r="I39" i="5"/>
  <c r="L38" i="5"/>
  <c r="I38" i="5"/>
  <c r="L37" i="5"/>
  <c r="I37" i="5"/>
  <c r="L36" i="5"/>
  <c r="I36" i="5"/>
  <c r="L35" i="5"/>
  <c r="I35" i="5"/>
  <c r="L34" i="5"/>
  <c r="I34" i="5"/>
  <c r="L33" i="5"/>
  <c r="I33" i="5"/>
  <c r="L32" i="5"/>
  <c r="I32" i="5"/>
  <c r="K29" i="5"/>
  <c r="H29" i="5"/>
  <c r="G29" i="5"/>
  <c r="D29" i="5"/>
  <c r="D67" i="5" s="1"/>
  <c r="L27" i="5"/>
  <c r="I27" i="5"/>
  <c r="L26" i="5"/>
  <c r="I26" i="5"/>
  <c r="L25" i="5"/>
  <c r="I25" i="5"/>
  <c r="L22" i="5"/>
  <c r="I22" i="5"/>
  <c r="L21" i="5"/>
  <c r="I21" i="5"/>
  <c r="L20" i="5"/>
  <c r="I20" i="5"/>
  <c r="L19" i="5"/>
  <c r="I19" i="5"/>
  <c r="L16" i="5"/>
  <c r="I16" i="5"/>
  <c r="L15" i="5"/>
  <c r="I15" i="5"/>
  <c r="L14" i="5"/>
  <c r="I14" i="5"/>
  <c r="E14" i="5"/>
  <c r="E29" i="5" s="1"/>
  <c r="L11" i="5"/>
  <c r="I11" i="5"/>
  <c r="L10" i="5"/>
  <c r="I10" i="5"/>
  <c r="L9" i="5"/>
  <c r="I9" i="5"/>
  <c r="L8" i="5"/>
  <c r="I8" i="5"/>
  <c r="L7" i="5"/>
  <c r="I7" i="5"/>
  <c r="L6" i="5"/>
  <c r="I6" i="5"/>
  <c r="L5" i="5"/>
  <c r="I5" i="5"/>
  <c r="L4" i="5"/>
  <c r="I4" i="5"/>
  <c r="A4" i="5"/>
  <c r="G43" i="4"/>
  <c r="E64" i="4"/>
  <c r="G64" i="4" s="1"/>
  <c r="G46" i="4"/>
  <c r="M52" i="2"/>
  <c r="F34" i="1"/>
  <c r="F37" i="1"/>
  <c r="F30" i="1"/>
  <c r="G44" i="4"/>
  <c r="E45" i="4"/>
  <c r="E47" i="4"/>
  <c r="E63" i="4"/>
  <c r="G63" i="4" s="1"/>
  <c r="E18" i="4"/>
  <c r="G18" i="4" s="1"/>
  <c r="E17" i="4"/>
  <c r="G17" i="4" s="1"/>
  <c r="E16" i="4"/>
  <c r="G16" i="4" s="1"/>
  <c r="E11" i="4"/>
  <c r="E15" i="4"/>
  <c r="G15" i="4" s="1"/>
  <c r="E13" i="4"/>
  <c r="G13" i="4" s="1"/>
  <c r="F49" i="4"/>
  <c r="E36" i="4"/>
  <c r="G36" i="4" s="1"/>
  <c r="F43" i="1"/>
  <c r="F38" i="1"/>
  <c r="F39" i="1"/>
  <c r="C13" i="1"/>
  <c r="G14" i="4"/>
  <c r="M61" i="5" l="1"/>
  <c r="N61" i="5" s="1"/>
  <c r="J61" i="5"/>
  <c r="M57" i="5"/>
  <c r="J57" i="5"/>
  <c r="K67" i="5"/>
  <c r="L67" i="5" s="1"/>
  <c r="M55" i="5"/>
  <c r="N55" i="5" s="1"/>
  <c r="L55" i="5"/>
  <c r="M53" i="5"/>
  <c r="N53" i="5" s="1"/>
  <c r="J53" i="5"/>
  <c r="M52" i="5"/>
  <c r="N52" i="5" s="1"/>
  <c r="J52" i="5"/>
  <c r="M48" i="5"/>
  <c r="N48" i="5" s="1"/>
  <c r="J48" i="5"/>
  <c r="M47" i="5"/>
  <c r="N47" i="5" s="1"/>
  <c r="J47" i="5"/>
  <c r="J46" i="5"/>
  <c r="M46" i="5"/>
  <c r="N46" i="5" s="1"/>
  <c r="J45" i="5"/>
  <c r="M45" i="5"/>
  <c r="N45" i="5" s="1"/>
  <c r="M44" i="5"/>
  <c r="N44" i="5" s="1"/>
  <c r="J44" i="5"/>
  <c r="J43" i="5"/>
  <c r="M43" i="5"/>
  <c r="N43" i="5" s="1"/>
  <c r="J42" i="5"/>
  <c r="M42" i="5"/>
  <c r="N42" i="5" s="1"/>
  <c r="J41" i="5"/>
  <c r="M41" i="5"/>
  <c r="N41" i="5" s="1"/>
  <c r="M40" i="5"/>
  <c r="N40" i="5" s="1"/>
  <c r="J40" i="5"/>
  <c r="M39" i="5"/>
  <c r="N39" i="5" s="1"/>
  <c r="J39" i="5"/>
  <c r="M38" i="5"/>
  <c r="N38" i="5" s="1"/>
  <c r="J38" i="5"/>
  <c r="M37" i="5"/>
  <c r="N37" i="5" s="1"/>
  <c r="J37" i="5"/>
  <c r="M36" i="5"/>
  <c r="N36" i="5" s="1"/>
  <c r="J36" i="5"/>
  <c r="J35" i="5"/>
  <c r="M35" i="5"/>
  <c r="N35" i="5" s="1"/>
  <c r="J34" i="5"/>
  <c r="M34" i="5"/>
  <c r="N34" i="5" s="1"/>
  <c r="J33" i="5"/>
  <c r="M33" i="5"/>
  <c r="N33" i="5" s="1"/>
  <c r="M32" i="5"/>
  <c r="N32" i="5" s="1"/>
  <c r="J32" i="5"/>
  <c r="L29" i="5"/>
  <c r="H67" i="5"/>
  <c r="H70" i="5" s="1"/>
  <c r="I29" i="5"/>
  <c r="J27" i="5"/>
  <c r="M27" i="5"/>
  <c r="N27" i="5" s="1"/>
  <c r="M26" i="5"/>
  <c r="N26" i="5" s="1"/>
  <c r="J26" i="5"/>
  <c r="M25" i="5"/>
  <c r="N25" i="5" s="1"/>
  <c r="J25" i="5"/>
  <c r="J22" i="5"/>
  <c r="M22" i="5"/>
  <c r="N22" i="5" s="1"/>
  <c r="M21" i="5"/>
  <c r="N21" i="5" s="1"/>
  <c r="J21" i="5"/>
  <c r="M20" i="5"/>
  <c r="N20" i="5" s="1"/>
  <c r="J20" i="5"/>
  <c r="M19" i="5"/>
  <c r="N19" i="5" s="1"/>
  <c r="J19" i="5"/>
  <c r="J16" i="5"/>
  <c r="M16" i="5"/>
  <c r="N16" i="5" s="1"/>
  <c r="M15" i="5"/>
  <c r="N15" i="5" s="1"/>
  <c r="J15" i="5"/>
  <c r="M14" i="5"/>
  <c r="N14" i="5" s="1"/>
  <c r="J14" i="5"/>
  <c r="J11" i="5"/>
  <c r="M11" i="5"/>
  <c r="N11" i="5" s="1"/>
  <c r="M10" i="5"/>
  <c r="N10" i="5" s="1"/>
  <c r="J10" i="5"/>
  <c r="M9" i="5"/>
  <c r="N9" i="5" s="1"/>
  <c r="J9" i="5"/>
  <c r="M8" i="5"/>
  <c r="N8" i="5" s="1"/>
  <c r="J8" i="5"/>
  <c r="M7" i="5"/>
  <c r="N7" i="5" s="1"/>
  <c r="J7" i="5"/>
  <c r="M6" i="5"/>
  <c r="N6" i="5" s="1"/>
  <c r="J6" i="5"/>
  <c r="M5" i="5"/>
  <c r="N5" i="5" s="1"/>
  <c r="J5" i="5"/>
  <c r="M4" i="5"/>
  <c r="N4" i="5" s="1"/>
  <c r="J4" i="5"/>
  <c r="N57" i="5" l="1"/>
  <c r="M67" i="5"/>
  <c r="N67" i="5" s="1"/>
  <c r="J29" i="5"/>
  <c r="I67" i="5"/>
  <c r="J67" i="5" s="1"/>
  <c r="M29" i="5"/>
  <c r="N29" i="5" s="1"/>
  <c r="F17" i="1" l="1"/>
  <c r="N13" i="4"/>
  <c r="O13" i="4"/>
  <c r="P13" i="4" l="1"/>
  <c r="B21" i="2"/>
  <c r="M49" i="2" s="1"/>
  <c r="B19" i="2" l="1"/>
  <c r="F6" i="1"/>
  <c r="B20" i="2"/>
  <c r="B9" i="2"/>
  <c r="G26" i="4"/>
  <c r="F14" i="1"/>
  <c r="G13" i="1" s="1"/>
  <c r="G23" i="4"/>
  <c r="F65" i="4" l="1"/>
  <c r="F44" i="1"/>
  <c r="F8" i="1"/>
  <c r="F7" i="1"/>
  <c r="B8" i="2"/>
  <c r="B11" i="2"/>
  <c r="G37" i="4"/>
  <c r="G45" i="4"/>
  <c r="I50" i="2" l="1"/>
  <c r="B13" i="2"/>
  <c r="K48" i="2"/>
  <c r="G52" i="4"/>
  <c r="M36" i="4" l="1"/>
  <c r="D34" i="4"/>
  <c r="M34" i="4" s="1"/>
  <c r="G25" i="4"/>
  <c r="G47" i="4"/>
  <c r="G48" i="4"/>
  <c r="G42" i="4"/>
  <c r="D25" i="4"/>
  <c r="B65" i="4"/>
  <c r="D18" i="4"/>
  <c r="D17" i="4"/>
  <c r="D16" i="4"/>
  <c r="D15" i="4"/>
  <c r="D13" i="4"/>
  <c r="D14" i="4" l="1"/>
  <c r="M65" i="4" s="1"/>
  <c r="E65" i="4"/>
  <c r="G49" i="4"/>
  <c r="G29" i="1"/>
  <c r="E29" i="2"/>
  <c r="M50" i="2"/>
  <c r="M48" i="2"/>
  <c r="I48" i="2"/>
  <c r="C65" i="4"/>
  <c r="D65" i="4" s="1"/>
  <c r="G20" i="4"/>
  <c r="G50" i="4"/>
  <c r="G32" i="1"/>
  <c r="G8" i="4"/>
  <c r="G31" i="4"/>
  <c r="G54" i="4"/>
  <c r="G14" i="2"/>
  <c r="E7" i="2"/>
  <c r="H48" i="1"/>
  <c r="G5" i="1"/>
  <c r="E25" i="2"/>
  <c r="H42" i="2" s="1"/>
  <c r="B26" i="2"/>
  <c r="C25" i="2" s="1"/>
  <c r="D24" i="2" s="1"/>
  <c r="D38" i="2" s="1"/>
  <c r="C18" i="2"/>
  <c r="D14" i="2" s="1"/>
  <c r="F16" i="2"/>
  <c r="C16" i="2"/>
  <c r="D42" i="4"/>
  <c r="D46" i="4"/>
  <c r="D23" i="4"/>
  <c r="D50" i="4"/>
  <c r="D8" i="4"/>
  <c r="J45" i="4"/>
  <c r="H42" i="4"/>
  <c r="H46" i="4"/>
  <c r="H63" i="4"/>
  <c r="H25" i="4"/>
  <c r="H23" i="4"/>
  <c r="H34" i="4"/>
  <c r="I39" i="4"/>
  <c r="I65" i="4" s="1"/>
  <c r="H51" i="4"/>
  <c r="H48" i="4"/>
  <c r="H47" i="4"/>
  <c r="H54" i="4"/>
  <c r="I44" i="1"/>
  <c r="J35" i="4"/>
  <c r="J9" i="4"/>
  <c r="J12" i="4"/>
  <c r="J19" i="4"/>
  <c r="J28" i="4"/>
  <c r="G4" i="2" l="1"/>
  <c r="E10" i="2"/>
  <c r="F7" i="2" s="1"/>
  <c r="G54" i="1"/>
  <c r="H43" i="2"/>
  <c r="G65" i="4"/>
  <c r="H19" i="1"/>
  <c r="C7" i="2"/>
  <c r="D4" i="2" s="1"/>
  <c r="D22" i="2" s="1"/>
  <c r="G22" i="2"/>
  <c r="G21" i="1" l="1"/>
  <c r="H45" i="1" s="1"/>
  <c r="H46" i="1" s="1"/>
  <c r="I58" i="1" s="1"/>
  <c r="N65" i="4"/>
  <c r="O65" i="4" s="1"/>
  <c r="H50" i="1" l="1"/>
  <c r="K43" i="2"/>
  <c r="E30" i="2" s="1"/>
  <c r="I49" i="2" s="1"/>
  <c r="H52" i="1" l="1"/>
  <c r="O49" i="2"/>
  <c r="F55" i="1" l="1"/>
  <c r="F54" i="1"/>
  <c r="E48" i="1"/>
  <c r="D32" i="1"/>
  <c r="E45" i="1" s="1"/>
  <c r="E19" i="1"/>
  <c r="E46" i="1" l="1"/>
  <c r="E52" i="1" s="1"/>
  <c r="F56" i="1"/>
  <c r="R15" i="1"/>
  <c r="O51" i="2" l="1"/>
  <c r="M51" i="2" l="1"/>
  <c r="J32" i="1"/>
  <c r="I18" i="2"/>
  <c r="H26" i="2"/>
  <c r="I25" i="2" s="1"/>
  <c r="I44" i="2" s="1"/>
  <c r="L25" i="2"/>
  <c r="M24" i="2" s="1"/>
  <c r="J24" i="2" l="1"/>
  <c r="J38" i="2" s="1"/>
  <c r="L16" i="2"/>
  <c r="L7" i="2"/>
  <c r="I16" i="2"/>
  <c r="J14" i="2" s="1"/>
  <c r="H12" i="2"/>
  <c r="H11" i="2"/>
  <c r="J55" i="1"/>
  <c r="J13" i="1"/>
  <c r="J5" i="1"/>
  <c r="I7" i="2" l="1"/>
  <c r="J54" i="1"/>
  <c r="J56" i="1" s="1"/>
  <c r="I51" i="2"/>
  <c r="J4" i="2"/>
  <c r="J22" i="2" s="1"/>
  <c r="K19" i="1"/>
  <c r="I43" i="2" l="1"/>
  <c r="J43" i="2"/>
  <c r="H44" i="2"/>
  <c r="M32" i="1"/>
  <c r="L59" i="4"/>
  <c r="L54" i="4"/>
  <c r="L35" i="4"/>
  <c r="L28" i="4"/>
  <c r="L19" i="4"/>
  <c r="L12" i="4"/>
  <c r="L8" i="4"/>
  <c r="L5" i="4"/>
  <c r="J44" i="2" l="1"/>
  <c r="L65" i="4"/>
  <c r="M21" i="1" s="1"/>
  <c r="L18" i="2" l="1"/>
  <c r="M14" i="2" s="1"/>
  <c r="M4" i="2"/>
  <c r="H55" i="1"/>
  <c r="M13" i="1"/>
  <c r="M5" i="1"/>
  <c r="H54" i="1" s="1"/>
  <c r="N45" i="1" l="1"/>
  <c r="V55" i="1"/>
  <c r="M22" i="2"/>
  <c r="H56" i="1"/>
  <c r="N19" i="1"/>
  <c r="N46" i="1" l="1"/>
  <c r="N52" i="1" s="1"/>
  <c r="Q55" i="1"/>
  <c r="M55" i="1"/>
  <c r="I55" i="1"/>
  <c r="G55" i="1"/>
  <c r="U25" i="2"/>
  <c r="R25" i="2"/>
  <c r="S24" i="2" s="1"/>
  <c r="S38" i="2" s="1"/>
  <c r="O25" i="2"/>
  <c r="P24" i="2" s="1"/>
  <c r="P38" i="2" s="1"/>
  <c r="R18" i="2"/>
  <c r="O18" i="2"/>
  <c r="R16" i="2"/>
  <c r="O15" i="2"/>
  <c r="V14" i="2"/>
  <c r="U7" i="2"/>
  <c r="V4" i="2" s="1"/>
  <c r="R7" i="2"/>
  <c r="S4" i="2" s="1"/>
  <c r="O7" i="2"/>
  <c r="P4" i="2" s="1"/>
  <c r="P14" i="2" l="1"/>
  <c r="S14" i="2"/>
  <c r="S22" i="2" s="1"/>
  <c r="V24" i="2"/>
  <c r="V38" i="2" s="1"/>
  <c r="P22" i="2"/>
  <c r="V32" i="1" l="1"/>
  <c r="S32" i="1"/>
  <c r="Q45" i="1"/>
  <c r="V13" i="1"/>
  <c r="S13" i="1"/>
  <c r="P13" i="1"/>
  <c r="V10" i="1"/>
  <c r="V5" i="1"/>
  <c r="Q54" i="1" s="1"/>
  <c r="Q56" i="1" s="1"/>
  <c r="S5" i="1"/>
  <c r="M54" i="1" s="1"/>
  <c r="M56" i="1" s="1"/>
  <c r="P5" i="1"/>
  <c r="I54" i="1" s="1"/>
  <c r="I56" i="1" s="1"/>
  <c r="G56" i="1"/>
  <c r="F58" i="1" s="1"/>
  <c r="H61" i="1" s="1"/>
  <c r="R56" i="1" l="1"/>
  <c r="W19" i="1"/>
  <c r="W45" i="1"/>
  <c r="Q19" i="1"/>
  <c r="S19" i="1"/>
  <c r="T45" i="1"/>
  <c r="T46" i="1" s="1"/>
  <c r="T52" i="1" s="1"/>
  <c r="Q46" i="1" l="1"/>
  <c r="Q50" i="1" s="1"/>
  <c r="W46" i="1"/>
  <c r="W52" i="1" s="1"/>
  <c r="Q52" i="1" l="1"/>
  <c r="S56" i="1"/>
  <c r="M38" i="2" l="1"/>
  <c r="M40" i="2" l="1"/>
  <c r="L39" i="2"/>
  <c r="M44" i="2"/>
  <c r="J65" i="4"/>
  <c r="H65" i="4"/>
  <c r="J21" i="1" l="1"/>
  <c r="K45" i="1" s="1"/>
  <c r="K46" i="1" s="1"/>
  <c r="K52" i="1" s="1"/>
  <c r="L55" i="1" s="1"/>
  <c r="F18" i="2"/>
  <c r="G24" i="2"/>
  <c r="G38" i="2" s="1"/>
  <c r="K42" i="2" l="1"/>
  <c r="I39" i="2"/>
  <c r="F25" i="2" l="1"/>
  <c r="K50" i="2" l="1"/>
  <c r="M53" i="2"/>
  <c r="K5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tc={E45C103A-81B2-4643-B6D3-DBA870196C8F}</author>
    <author>tc={0C1AEE04-594A-4690-9D87-F1CB8AAE4CC4}</author>
    <author>tc={6A17E3DA-D77E-4F34-980E-B3F6F85214A9}</author>
    <author>tc={14BACFFD-8BDF-4C77-8965-1A343BF2B5E4}</author>
    <author>tc={43CC746A-7AA3-4FC3-B8D8-2F1E5A49BA8E}</author>
    <author>tc={4DC2C177-250A-49FB-9852-41201212D643}</author>
  </authors>
  <commentList>
    <comment ref="C14" authorId="0" shapeId="0" xr:uid="{E45C103A-81B2-4643-B6D3-DBA870196C8F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 Sponsor Dr. Geiselhardt</t>
      </text>
    </comment>
    <comment ref="C46" authorId="1" shapeId="0" xr:uid="{0C1AEE04-594A-4690-9D87-F1CB8AAE4CC4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Gefördert d. EZ-Kleinprojektefonds T€ 25 und Hans Mendel Stiftung T€ 10 in 2025 für Sanitärprojekt</t>
      </text>
    </comment>
    <comment ref="A47" authorId="2" shapeId="0" xr:uid="{6A17E3DA-D77E-4F34-980E-B3F6F85214A9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Teddys Schützling seit 2024</t>
      </text>
    </comment>
    <comment ref="A48" authorId="3" shapeId="0" xr:uid="{14BACFFD-8BDF-4C77-8965-1A343BF2B5E4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Teddys Schützling seit 2024</t>
      </text>
    </comment>
    <comment ref="A49" authorId="4" shapeId="0" xr:uid="{43CC746A-7AA3-4FC3-B8D8-2F1E5A49BA8E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Teddys Schützling seit 2025</t>
      </text>
    </comment>
    <comment ref="C49" authorId="5" shapeId="0" xr:uid="{4DC2C177-250A-49FB-9852-41201212D643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Gesponsert von Bernhard u. Steffi König</t>
      </text>
    </comment>
  </commentList>
</comments>
</file>

<file path=xl/sharedStrings.xml><?xml version="1.0" encoding="utf-8"?>
<sst xmlns="http://schemas.openxmlformats.org/spreadsheetml/2006/main" count="450" uniqueCount="384">
  <si>
    <t>Teil I Einnahmen/Ausgaben</t>
  </si>
  <si>
    <t>Ist 2022</t>
  </si>
  <si>
    <t>Ist 2021</t>
  </si>
  <si>
    <t>Ist 2020</t>
  </si>
  <si>
    <t>Einnahmen</t>
  </si>
  <si>
    <t>I. Kapitalerträge</t>
  </si>
  <si>
    <t>1. Zinsen</t>
  </si>
  <si>
    <t>2. Dividenden</t>
  </si>
  <si>
    <t>3. Realisierte Kursgewinne aus Wertpapierverkäufen</t>
  </si>
  <si>
    <t>4. Realisierte Gewinne aus Beteiligungen</t>
  </si>
  <si>
    <t>II. Sonstige Einnahmen</t>
  </si>
  <si>
    <t>1. Miete/Pacht</t>
  </si>
  <si>
    <t>2. Umsatzerlöse</t>
  </si>
  <si>
    <t>III. Zuwendungen</t>
  </si>
  <si>
    <t>1. Spenden</t>
  </si>
  <si>
    <t>2. Sonstige Zuwendungen (Zustiftungen)</t>
  </si>
  <si>
    <t>Summe Einnahmen</t>
  </si>
  <si>
    <t>Ausgaben</t>
  </si>
  <si>
    <t>I. Ausgaben für den Stiftungszweck</t>
  </si>
  <si>
    <t>II. Verwaltungsausgaben</t>
  </si>
  <si>
    <t>1. Vergütung des Vorstands</t>
  </si>
  <si>
    <t>2. Vergütung weiterer Organmitglieder</t>
  </si>
  <si>
    <t>3. Auslagen für Organmitglieder</t>
  </si>
  <si>
    <t>4. sonstige Personalkosten</t>
  </si>
  <si>
    <t>III. Vermögensverwaltung</t>
  </si>
  <si>
    <t>IV. Rechts- und Beratungskosten</t>
  </si>
  <si>
    <t>V. Sonstige Aufwendungen</t>
  </si>
  <si>
    <t>1. Realisierte Kursverluste</t>
  </si>
  <si>
    <t>2. Zinsen, Bankspesen</t>
  </si>
  <si>
    <t>3. Tilgung</t>
  </si>
  <si>
    <t>4. Öffentlichkeitsarbeit (Homepage, Logo etc.)</t>
  </si>
  <si>
    <t>5. Reisekosten</t>
  </si>
  <si>
    <t>Summe Ausgaben</t>
  </si>
  <si>
    <t>Jahresüberschuss</t>
  </si>
  <si>
    <t>Verwendung des Überschusses</t>
  </si>
  <si>
    <t>Zweckgebundene Rücklagen</t>
  </si>
  <si>
    <t>Freie Rücklage</t>
  </si>
  <si>
    <t>Mittelvortrag</t>
  </si>
  <si>
    <t>Gesamtsumme</t>
  </si>
  <si>
    <t>Aktiva</t>
  </si>
  <si>
    <t>A. Anlagevermögen</t>
  </si>
  <si>
    <t>I. Immaterielle Vermögensgegenstände</t>
  </si>
  <si>
    <t>II. Sachanlagen (Grundstücke, Gebäude usw.)</t>
  </si>
  <si>
    <t>III. Finanzanlagen</t>
  </si>
  <si>
    <t>1. Aktien</t>
  </si>
  <si>
    <t xml:space="preserve">2. Anleihen </t>
  </si>
  <si>
    <t>3. Sonstige Wertpapiere</t>
  </si>
  <si>
    <t>B. Umlaufvermögen</t>
  </si>
  <si>
    <t>I. Vorräte</t>
  </si>
  <si>
    <t>II. Forderungen</t>
  </si>
  <si>
    <t>III. Wertpapiere</t>
  </si>
  <si>
    <t>IV. Bankguthaben, Barkasse</t>
  </si>
  <si>
    <t>Bilanzsumme Aktiva</t>
  </si>
  <si>
    <t>Passiva</t>
  </si>
  <si>
    <t>A. Eigenkapital</t>
  </si>
  <si>
    <t>I. Stiftungsvermögen</t>
  </si>
  <si>
    <t>1. Grundstockvermögen</t>
  </si>
  <si>
    <t>2. Zustiftungen</t>
  </si>
  <si>
    <t>3. Eigene Zuführungen zum Stiftungsvermögen</t>
  </si>
  <si>
    <t>II. Zweckgebundene Rücklagen</t>
  </si>
  <si>
    <t>III. Freie Rücklage</t>
  </si>
  <si>
    <t>IV. Mittelvortrag</t>
  </si>
  <si>
    <t>B. Rückstellungen für ungewisse Verbindlichkeiten</t>
  </si>
  <si>
    <t>1. Rückstellungen</t>
  </si>
  <si>
    <t>C. Verbindlichkeiten</t>
  </si>
  <si>
    <t>1. aus erteilten Zusagen</t>
  </si>
  <si>
    <t>2. gegenübert Kreditinstituten</t>
  </si>
  <si>
    <t>3. sonstige Verbindlichkeiten</t>
  </si>
  <si>
    <t>Bilanzsumme Passiva</t>
  </si>
  <si>
    <t>Rücklagen Potential</t>
  </si>
  <si>
    <t>30 % Kapitalerträge</t>
  </si>
  <si>
    <t>10 % Spenden</t>
  </si>
  <si>
    <t>Summe</t>
  </si>
  <si>
    <t>Gebildet</t>
  </si>
  <si>
    <t>Ukuthanda</t>
  </si>
  <si>
    <t>LEAP</t>
  </si>
  <si>
    <t>gesamt</t>
  </si>
  <si>
    <t>MVTC Mbeya</t>
  </si>
  <si>
    <t xml:space="preserve">Ist 2023 </t>
  </si>
  <si>
    <t>Ist 2023</t>
  </si>
  <si>
    <t>Chantal</t>
  </si>
  <si>
    <t>Nawras</t>
  </si>
  <si>
    <t>1. Bankguthaben KSKBB 1109814</t>
  </si>
  <si>
    <t>3. Barkasse</t>
  </si>
  <si>
    <t>Ist 2024</t>
  </si>
  <si>
    <t>Israel/Palästina</t>
  </si>
  <si>
    <t>Stipendien</t>
  </si>
  <si>
    <t>Bethlehem University</t>
  </si>
  <si>
    <t>Marian, Palästina (abgeschlossen)</t>
  </si>
  <si>
    <t>Ghada, Palästina (abgeschlossen)</t>
  </si>
  <si>
    <t>Hassadna/JAMD/Maqamat (Musikausbildung)</t>
  </si>
  <si>
    <t xml:space="preserve">Elisabeth, Israel </t>
  </si>
  <si>
    <t>Avishag, Israel</t>
  </si>
  <si>
    <t>Naor, Israel</t>
  </si>
  <si>
    <t xml:space="preserve"> Al Quds University, Abu Dis/Palästina</t>
  </si>
  <si>
    <t>Youmna</t>
  </si>
  <si>
    <t>Qassam</t>
  </si>
  <si>
    <t>Nour</t>
  </si>
  <si>
    <t>Hatem</t>
  </si>
  <si>
    <t>Hala</t>
  </si>
  <si>
    <t>Shahd</t>
  </si>
  <si>
    <t>Arab American University Jenin/Palästina</t>
  </si>
  <si>
    <t>Al Najah University Nablus/Palästina</t>
  </si>
  <si>
    <t>Shrouq Barq</t>
  </si>
  <si>
    <t>Afnan/Jerusalem (abgeschlossen)</t>
  </si>
  <si>
    <t>Mayar &amp; Mariam (RWTH Aachen)</t>
  </si>
  <si>
    <t>Mayar, Jerusalem</t>
  </si>
  <si>
    <t>Mariam, Jerusalem</t>
  </si>
  <si>
    <t>Institutionen</t>
  </si>
  <si>
    <t>Hebräische Universität Jerusalem</t>
  </si>
  <si>
    <t>Jerusalem Foundation</t>
  </si>
  <si>
    <t>Förderklasse Äthiopische Schüler</t>
  </si>
  <si>
    <t>Ausbildung Sozialarbeiter Ost-Jerusalem</t>
  </si>
  <si>
    <t>Out for Change, Israel</t>
  </si>
  <si>
    <t>Afrika</t>
  </si>
  <si>
    <t>Uganda</t>
  </si>
  <si>
    <t>St. Jude Primary School Uganda</t>
  </si>
  <si>
    <t>Stipendium Lisa K.</t>
  </si>
  <si>
    <t>Tansania</t>
  </si>
  <si>
    <t>Südafrika</t>
  </si>
  <si>
    <t>Bothlale, Stipendium/Mc Auley House</t>
  </si>
  <si>
    <t>Robin, Stipendium/Mc Auley House</t>
  </si>
  <si>
    <t>Amulike, Stipendium/Sacred Heart College</t>
  </si>
  <si>
    <t>Asien/Indien</t>
  </si>
  <si>
    <t>Harshal und Haryali</t>
  </si>
  <si>
    <t>Harshal, Studienstipendium/Puna</t>
  </si>
  <si>
    <t>Hariyali, Schulstipendium/Udaipur</t>
  </si>
  <si>
    <t>Europa/Deutschland</t>
  </si>
  <si>
    <t xml:space="preserve">Carolina, Studienstipendium/San Francisco </t>
  </si>
  <si>
    <t>Ausgaben für den Stiftungszweck</t>
  </si>
  <si>
    <t>4. Stiftungsfonds HAL</t>
  </si>
  <si>
    <t>2. Tagesgeldkonto HAL</t>
  </si>
  <si>
    <t>7. EDV</t>
  </si>
  <si>
    <t>6. Allgemeiner Verwaltungsaufwand</t>
  </si>
  <si>
    <t>8. Verbandsabgaben</t>
  </si>
  <si>
    <t>9. Versicherungen</t>
  </si>
  <si>
    <t>10. Steuern</t>
  </si>
  <si>
    <t>Spenden</t>
  </si>
  <si>
    <t>Diversity Program</t>
  </si>
  <si>
    <t>Ist</t>
  </si>
  <si>
    <t>Plan</t>
  </si>
  <si>
    <t>Rendite Stiftungskapital</t>
  </si>
  <si>
    <t>Vorausschau</t>
  </si>
  <si>
    <t>Vermögensstruktur</t>
  </si>
  <si>
    <t>Stiftungskapital</t>
  </si>
  <si>
    <t>Rücklage</t>
  </si>
  <si>
    <t>WP-Vermögen</t>
  </si>
  <si>
    <t>Sonstiges Vermögen</t>
  </si>
  <si>
    <t>WP+Sonstiges Vermögen</t>
  </si>
  <si>
    <t>Buchwert</t>
  </si>
  <si>
    <t>Aktueller Kurswert</t>
  </si>
  <si>
    <t>Differenz</t>
  </si>
  <si>
    <t>Girokonto</t>
  </si>
  <si>
    <t>Barkasse</t>
  </si>
  <si>
    <t>Tagesgeld</t>
  </si>
  <si>
    <t>Darlehen</t>
  </si>
  <si>
    <t>Sonstige/Kaution</t>
  </si>
  <si>
    <t>Buchvermögen</t>
  </si>
  <si>
    <t>Plan 2025</t>
  </si>
  <si>
    <t>Marianne Baddour</t>
  </si>
  <si>
    <t>Pius K.</t>
  </si>
  <si>
    <t>1b) Von 1) Veranstaltungs bezogene Drittspenden</t>
  </si>
  <si>
    <t>1a) Von 1) projektgebundene Drittspenden</t>
  </si>
  <si>
    <t>Zustiftungen zum Stiftungsvermögen</t>
  </si>
  <si>
    <t>11. Veranstaltungen vor Abzug Spenden</t>
  </si>
  <si>
    <t>11.1. nach Abzug von Spenden</t>
  </si>
  <si>
    <t>Reale Rücklage</t>
  </si>
  <si>
    <t>zweckgeb. Drittmittel</t>
  </si>
  <si>
    <t>eigen</t>
  </si>
  <si>
    <t>5. Darlehen an Dritte</t>
  </si>
  <si>
    <t>6. Stückzinsen auf Wertpapiere</t>
  </si>
  <si>
    <t>Ist 2025</t>
  </si>
  <si>
    <t>Agnes N.</t>
  </si>
  <si>
    <t>SACHKONTEN</t>
  </si>
  <si>
    <t>Letzte</t>
  </si>
  <si>
    <t>Eröffnungsbilanzwerte</t>
  </si>
  <si>
    <t>Konto</t>
  </si>
  <si>
    <t>Kontobezeichnung</t>
  </si>
  <si>
    <t>Buchung</t>
  </si>
  <si>
    <t>Soll</t>
  </si>
  <si>
    <t>Haben</t>
  </si>
  <si>
    <t>Darlehen Hoffnungsträger</t>
  </si>
  <si>
    <t>01.01.</t>
  </si>
  <si>
    <t>Aktien</t>
  </si>
  <si>
    <t>Anleihen</t>
  </si>
  <si>
    <t>Sonstige Wertpapiere</t>
  </si>
  <si>
    <t>Stiftungsfonds HAL</t>
  </si>
  <si>
    <t>Stückzinsen WPe</t>
  </si>
  <si>
    <t>Girokonto KSKBB</t>
  </si>
  <si>
    <t>Kapitalerträge Zinsen</t>
  </si>
  <si>
    <t>Kapitalerträge Dividenden</t>
  </si>
  <si>
    <t>Reisekosten</t>
  </si>
  <si>
    <t>Bankspesen Zahlungsverkehr</t>
  </si>
  <si>
    <t>Bankspesen Vermögensverwaltung</t>
  </si>
  <si>
    <t>Projekt Ukuthanda</t>
  </si>
  <si>
    <t>Projekt Avishag&amp;Elisabeth</t>
  </si>
  <si>
    <t>02.01.</t>
  </si>
  <si>
    <t>Projekt Teddys Schützlinge Uganda</t>
  </si>
  <si>
    <t>Projekt Agnes N.</t>
  </si>
  <si>
    <t>Projekt Naor</t>
  </si>
  <si>
    <t>Projekt Chantal</t>
  </si>
  <si>
    <t>08.01.</t>
  </si>
  <si>
    <t>Projekt "Lisa Kabugho"</t>
  </si>
  <si>
    <t>Projekt Shrouq</t>
  </si>
  <si>
    <t>Projekt Kizito Pius</t>
  </si>
  <si>
    <t>Ausbildungsförderung Uganda</t>
  </si>
  <si>
    <t>05.01.</t>
  </si>
  <si>
    <t>Saldovorträge</t>
  </si>
  <si>
    <t>1. Bankspesen Vermögensverwaltung (Wertpapiere)</t>
  </si>
  <si>
    <t>10.02.</t>
  </si>
  <si>
    <t>03.02.</t>
  </si>
  <si>
    <t>WP-Verkaufserlöse</t>
  </si>
  <si>
    <t>Allgem. Verwaltungsaufwand</t>
  </si>
  <si>
    <t>29.01.</t>
  </si>
  <si>
    <t>Maram Abu Libdeh (bis 2024 Hala Shaban)</t>
  </si>
  <si>
    <t>Noch ausstehende zugesagte Projektausgaben 2025 voraussichtlich</t>
  </si>
  <si>
    <t>26.03.</t>
  </si>
  <si>
    <t>03.03.</t>
  </si>
  <si>
    <t>12.03.</t>
  </si>
  <si>
    <t>Verbandsabgaben</t>
  </si>
  <si>
    <t>Projekt Youmna</t>
  </si>
  <si>
    <t>Projekt Qassam</t>
  </si>
  <si>
    <t>Projekt Noor</t>
  </si>
  <si>
    <t>Projekt Hatem</t>
  </si>
  <si>
    <t>Projekt Hala</t>
  </si>
  <si>
    <t>Projekt Shahd</t>
  </si>
  <si>
    <t>Projekt_MaramAbuLibdeh</t>
  </si>
  <si>
    <t>DE0008404005</t>
  </si>
  <si>
    <t>Allianz SE</t>
  </si>
  <si>
    <t>BASF SE</t>
  </si>
  <si>
    <t>DE000BASF111</t>
  </si>
  <si>
    <t>E.ON SE</t>
  </si>
  <si>
    <t>DE000ENAG999</t>
  </si>
  <si>
    <t>Deutsche Telekom</t>
  </si>
  <si>
    <t>DE0005557508</t>
  </si>
  <si>
    <t>LEG Immobilien SE</t>
  </si>
  <si>
    <t>DE000LEG110</t>
  </si>
  <si>
    <t>RWE AG</t>
  </si>
  <si>
    <t>DE0007037129</t>
  </si>
  <si>
    <t>Aktienfonds</t>
  </si>
  <si>
    <t>ISO.EO ST.EL.DIV.30 U.ETF</t>
  </si>
  <si>
    <t>DE0002635281</t>
  </si>
  <si>
    <t>Aktienanleihen</t>
  </si>
  <si>
    <t>DE000LB4Y3J2</t>
  </si>
  <si>
    <t>DE000LB432Y0</t>
  </si>
  <si>
    <t>DE000LB4TZE4</t>
  </si>
  <si>
    <t>DE000LB4VCD1</t>
  </si>
  <si>
    <t>Gemischter Fonds</t>
  </si>
  <si>
    <t>Deka PB Multimanager ausgewogen</t>
  </si>
  <si>
    <t>DE000DK2D9U1</t>
  </si>
  <si>
    <t>DE000A2H7NH8</t>
  </si>
  <si>
    <t>XTRACKERS Portfolio</t>
  </si>
  <si>
    <t>IE00B3Y8D011</t>
  </si>
  <si>
    <t>Aktien gesamt</t>
  </si>
  <si>
    <t>Nennwert</t>
  </si>
  <si>
    <t>Gezahlte Zinsen</t>
  </si>
  <si>
    <t>3,625 % ENBW Intl.Finance 22.11.26</t>
  </si>
  <si>
    <t>XS2558395351</t>
  </si>
  <si>
    <t>3,75% ENBW 20.11.2035</t>
  </si>
  <si>
    <t>XS2942479044</t>
  </si>
  <si>
    <t>3,30% LBBW AXA BONS 12.01.29</t>
  </si>
  <si>
    <t>DE000LB385D4</t>
  </si>
  <si>
    <t>2% LBBW Daimler BONS 13.07.2028</t>
  </si>
  <si>
    <t>DE000LB2CSZ4</t>
  </si>
  <si>
    <t>3% Münchner Hyp. 04.08.27</t>
  </si>
  <si>
    <t>DE000MHB32J7</t>
  </si>
  <si>
    <t>1,75% RCI 10.04.2026</t>
  </si>
  <si>
    <t>FR0013412707</t>
  </si>
  <si>
    <t>3,375% RCI 26.07.2029</t>
  </si>
  <si>
    <t>FR001400U4M6</t>
  </si>
  <si>
    <t>3,375% Raiffeisen Bank Int.25.09.27</t>
  </si>
  <si>
    <t>XS2626022656</t>
  </si>
  <si>
    <t>3,50% Volkswagen INTL 15/UNENDLICH FLOATER 20.03.</t>
  </si>
  <si>
    <t>XS1206541366</t>
  </si>
  <si>
    <t>20.03.2030/ variabel</t>
  </si>
  <si>
    <t>2 % ING 20.09.2028</t>
  </si>
  <si>
    <t>XS1882544973</t>
  </si>
  <si>
    <t>4% Talanx  25.10.29</t>
  </si>
  <si>
    <t>XS2547609433</t>
  </si>
  <si>
    <t>2,5% ING 15.11.2030</t>
  </si>
  <si>
    <t>XS1909186451</t>
  </si>
  <si>
    <t>4,25% Hochtief 31.05.2030</t>
  </si>
  <si>
    <t>DE000A383EL9</t>
  </si>
  <si>
    <t>2,125% Societe Generale 27.09.2028</t>
  </si>
  <si>
    <t>FR0013368602</t>
  </si>
  <si>
    <t>Anleihefonds</t>
  </si>
  <si>
    <t>Stückzahl</t>
  </si>
  <si>
    <t>ISHSII-DLHY CORP BD EOHDD</t>
  </si>
  <si>
    <t>IE00BF3N7102</t>
  </si>
  <si>
    <t>ISV-I.JPM.DLEMCB.UETF.DLD</t>
  </si>
  <si>
    <t>IE00B6TLBW47</t>
  </si>
  <si>
    <t>Anleihen gesamt</t>
  </si>
  <si>
    <t>Immobilienfonds</t>
  </si>
  <si>
    <t>DEKA-IMMOBILIENGlobal</t>
  </si>
  <si>
    <t>DE0007483612</t>
  </si>
  <si>
    <t>Liquiditätsanlage</t>
  </si>
  <si>
    <t>XTRACKER Overnight</t>
  </si>
  <si>
    <t>LU0290358497</t>
  </si>
  <si>
    <t>Konto KSK</t>
  </si>
  <si>
    <t>Liquidität ohne Geldmarktfonds Xtracker im WP-Depot</t>
  </si>
  <si>
    <t>Xtracker Overnight</t>
  </si>
  <si>
    <t>25.04.</t>
  </si>
  <si>
    <t>EDV</t>
  </si>
  <si>
    <t>Projekt_Carolina</t>
  </si>
  <si>
    <t>Bezeichnung</t>
  </si>
  <si>
    <t>ISIN</t>
  </si>
  <si>
    <t xml:space="preserve">AK Stiftung </t>
  </si>
  <si>
    <t>AK gebucht</t>
  </si>
  <si>
    <t>Kaufdatum Stiftung</t>
  </si>
  <si>
    <t>Urspr. AK</t>
  </si>
  <si>
    <t>Gewinn/Verlust Stiftung</t>
  </si>
  <si>
    <t>Gewinn/Verlust in %</t>
  </si>
  <si>
    <t>Gezahlte Dividenden</t>
  </si>
  <si>
    <t>Dividenden %</t>
  </si>
  <si>
    <t>Rendite gesamt</t>
  </si>
  <si>
    <t>Rendite gesamt %</t>
  </si>
  <si>
    <t>Summe für 2025</t>
  </si>
  <si>
    <t>Summe per 31.12.2025</t>
  </si>
  <si>
    <t>Saldo per 31.12.2025</t>
  </si>
  <si>
    <t>Veranstaltungskosten</t>
  </si>
  <si>
    <t>20.06.</t>
  </si>
  <si>
    <t>Projekt MVTC Mbeya/Tansania</t>
  </si>
  <si>
    <t>Andere Universitäten</t>
  </si>
  <si>
    <t>Bisher geplante voraussichtliche Endsumme 2025</t>
  </si>
  <si>
    <t>21.06.</t>
  </si>
  <si>
    <t>Projekt HUJI Diversity Program</t>
  </si>
  <si>
    <t>Liquidität gesamt</t>
  </si>
  <si>
    <t xml:space="preserve">Stipendien Uganda Aalener Freundeskreis </t>
  </si>
  <si>
    <t>Stipendienprogramm Teddy's Schützlinge</t>
  </si>
  <si>
    <t>3. Zuschüsse</t>
  </si>
  <si>
    <t>HAL Tagesgeld 0,88%</t>
  </si>
  <si>
    <t>Konto HAL</t>
  </si>
  <si>
    <t>WP Gesamt</t>
  </si>
  <si>
    <t>Smiling Angels/T&amp;H Education Foundation</t>
  </si>
  <si>
    <t>Smiling Angels</t>
  </si>
  <si>
    <t>25.07.</t>
  </si>
  <si>
    <t>18.07.</t>
  </si>
  <si>
    <t>Projekt JF Sozialarbeiter</t>
  </si>
  <si>
    <t>HAL Fondsanlage/ Stiftungsfonds-Mischfonds</t>
  </si>
  <si>
    <t>04.08.</t>
  </si>
  <si>
    <t>12.08.</t>
  </si>
  <si>
    <t>Sami Wahdan (bis 2023 Yemin Ordre)</t>
  </si>
  <si>
    <t>20.08.</t>
  </si>
  <si>
    <t>SamiWahdan</t>
  </si>
  <si>
    <t>AnneNamudduMotherhouse Betriebskosten</t>
  </si>
  <si>
    <t>Schulgelder Anne Namuddu Motherhouse nz</t>
  </si>
  <si>
    <t>24.09.</t>
  </si>
  <si>
    <t>16.10.</t>
  </si>
  <si>
    <t>05.11.</t>
  </si>
  <si>
    <t>07.11.</t>
  </si>
  <si>
    <t>12.11.</t>
  </si>
  <si>
    <t>Projekt "JFFörderklasse"</t>
  </si>
  <si>
    <t>Freundeskreis Uganda n.e.V. Ausbildungsförderung</t>
  </si>
  <si>
    <t>18.11.</t>
  </si>
  <si>
    <t>17.11.</t>
  </si>
  <si>
    <t>Anne Namuddu Motherhouse Betriebskosten</t>
  </si>
  <si>
    <t>20.11.</t>
  </si>
  <si>
    <t>22.11.</t>
  </si>
  <si>
    <t>2% Credit Agricole 25.03.2029</t>
  </si>
  <si>
    <t>XS1968706108</t>
  </si>
  <si>
    <t>01.12.</t>
  </si>
  <si>
    <t>Zuschüsse</t>
  </si>
  <si>
    <t>05.12.</t>
  </si>
  <si>
    <t>13.12.</t>
  </si>
  <si>
    <t>Tagesgeldkonto</t>
  </si>
  <si>
    <t>10.12.</t>
  </si>
  <si>
    <t>Projekt Ahmed</t>
  </si>
  <si>
    <t>12.12.</t>
  </si>
  <si>
    <t>Transfers Externals u.a.</t>
  </si>
  <si>
    <t>Ahmed</t>
  </si>
  <si>
    <t>T+H Hoene Stiftung Depotübersicht Depotnummer 80073459 KSK Böblingen Stand: 09.12.2025</t>
  </si>
  <si>
    <r>
      <t>4,10% LBBW Deutsche Post 26.06.26 barriere</t>
    </r>
    <r>
      <rPr>
        <sz val="11"/>
        <color rgb="FFFF0000"/>
        <rFont val="Calibri"/>
        <family val="2"/>
        <scheme val="minor"/>
      </rPr>
      <t xml:space="preserve"> 28</t>
    </r>
    <r>
      <rPr>
        <sz val="11"/>
        <rFont val="Calibri"/>
        <family val="2"/>
        <scheme val="minor"/>
      </rPr>
      <t>/</t>
    </r>
    <r>
      <rPr>
        <sz val="11"/>
        <color theme="9" tint="-0.249977111117893"/>
        <rFont val="Calibri"/>
        <family val="2"/>
        <scheme val="minor"/>
      </rPr>
      <t>46</t>
    </r>
  </si>
  <si>
    <r>
      <t>5% LBBW Münchner Rück Barriere 02.01.2026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360</t>
    </r>
    <r>
      <rPr>
        <b/>
        <sz val="11"/>
        <rFont val="Calibri"/>
        <family val="2"/>
        <scheme val="minor"/>
      </rPr>
      <t>/</t>
    </r>
    <r>
      <rPr>
        <b/>
        <sz val="11"/>
        <color theme="9"/>
        <rFont val="Calibri"/>
        <family val="2"/>
        <scheme val="minor"/>
      </rPr>
      <t>537</t>
    </r>
  </si>
  <si>
    <r>
      <t>5,5% LBBW AXA 26.01.2026 Barriere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25,47</t>
    </r>
    <r>
      <rPr>
        <b/>
        <sz val="11"/>
        <rFont val="Calibri"/>
        <family val="2"/>
        <scheme val="minor"/>
      </rPr>
      <t>/</t>
    </r>
    <r>
      <rPr>
        <b/>
        <sz val="11"/>
        <color theme="9"/>
        <rFont val="Calibri"/>
        <family val="2"/>
        <scheme val="minor"/>
      </rPr>
      <t>39,04</t>
    </r>
  </si>
  <si>
    <r>
      <t xml:space="preserve">4% LBBW RWE 02.01.2026 Barriere </t>
    </r>
    <r>
      <rPr>
        <b/>
        <sz val="11"/>
        <color rgb="FFFF0000"/>
        <rFont val="Calibri"/>
        <family val="2"/>
        <scheme val="minor"/>
      </rPr>
      <t>26</t>
    </r>
    <r>
      <rPr>
        <b/>
        <sz val="11"/>
        <rFont val="Calibri"/>
        <family val="2"/>
        <scheme val="minor"/>
      </rPr>
      <t>/</t>
    </r>
    <r>
      <rPr>
        <b/>
        <sz val="11"/>
        <color theme="9"/>
        <rFont val="Calibri"/>
        <family val="2"/>
        <scheme val="minor"/>
      </rPr>
      <t>43,31</t>
    </r>
  </si>
  <si>
    <t>Konto Suresse T.H.</t>
  </si>
  <si>
    <t>Vermögensgesamt</t>
  </si>
  <si>
    <t>Ia) davon eigene Mittel</t>
  </si>
  <si>
    <t>Ib) davon zweckgebundene Drittmittel</t>
  </si>
  <si>
    <t>29.12.</t>
  </si>
  <si>
    <t>30.12.</t>
  </si>
  <si>
    <t>Finanzstatus  der T. u. H. Hoene Stiftung  Stand 31.12.2025</t>
  </si>
  <si>
    <t>Wirtschaftsplan Projektausgaben 2025  Ist-Stand 31.12.2025</t>
  </si>
  <si>
    <t>Teil II Vermögensübersicht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</si>
</sst>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€&quot;;[Red]\-#,##0.00\ &quot;€&quot;"/>
    <numFmt numFmtId="164" formatCode="#,##0.00\ &quot;€&quot;"/>
    <numFmt numFmtId="165" formatCode="#,##0\ &quot;€&quot;"/>
    <numFmt numFmtId="166" formatCode="#,##0.00\ _€"/>
    <numFmt numFmtId="167" formatCode="#,##0.00\ _€;[Red]\-#,##0.00\ _€"/>
    <numFmt numFmtId="168" formatCode="#,##0.00_ ;[Red]\-#,##0.00\ "/>
    <numFmt numFmtId="169" formatCode="_-* #,##0.00\ &quot;DM&quot;_-;\-* #,##0.00\ &quot;DM&quot;_-;_-* &quot;-&quot;??\ &quot;DM&quot;_-;_-@_-"/>
    <numFmt numFmtId="170" formatCode="[$-F800]dddd\,\ mmmm\ dd\,\ yyyy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Lucida Bright"/>
      <family val="1"/>
    </font>
    <font>
      <b/>
      <sz val="11"/>
      <color theme="1"/>
      <name val="Lucida Bright"/>
      <family val="1"/>
    </font>
    <font>
      <sz val="11"/>
      <color theme="1"/>
      <name val="Lucida Bright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Lucida Bright"/>
      <family val="1"/>
    </font>
    <font>
      <sz val="11"/>
      <name val="Lucida Bright"/>
      <family val="1"/>
    </font>
    <font>
      <sz val="9"/>
      <color theme="1"/>
      <name val="Lucida Bright"/>
      <family val="1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9"/>
      <color rgb="FF444444"/>
      <name val="Arial"/>
      <family val="2"/>
    </font>
    <font>
      <b/>
      <sz val="11"/>
      <color theme="1" tint="4.9989318521683403E-2"/>
      <name val="Calibri"/>
      <family val="2"/>
      <scheme val="minor"/>
    </font>
    <font>
      <b/>
      <sz val="11"/>
      <color rgb="FF00B050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0"/>
      <name val="Arial"/>
    </font>
  </fonts>
  <fills count="2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0" fillId="0" borderId="0"/>
    <xf numFmtId="169" fontId="10" fillId="0" borderId="0" applyFont="0" applyFill="0" applyBorder="0" applyAlignment="0" applyProtection="0"/>
    <xf numFmtId="0" fontId="15" fillId="0" borderId="0"/>
    <xf numFmtId="169" fontId="15" fillId="0" borderId="0" applyFont="0" applyFill="0" applyBorder="0" applyAlignment="0" applyProtection="0"/>
    <xf numFmtId="0" fontId="16" fillId="0" borderId="0"/>
    <xf numFmtId="169" fontId="16" fillId="0" borderId="0" applyFont="0" applyFill="0" applyBorder="0" applyAlignment="0" applyProtection="0"/>
    <xf numFmtId="0" fontId="27" fillId="0" borderId="0"/>
    <xf numFmtId="169" fontId="27" fillId="0" borderId="0" applyFont="0" applyFill="0" applyBorder="0" applyAlignment="0" applyProtection="0"/>
  </cellStyleXfs>
  <cellXfs count="317">
    <xf numFmtId="0" fontId="0" fillId="0" borderId="0" xfId="0"/>
    <xf numFmtId="0" fontId="2" fillId="0" borderId="8" xfId="0" applyFont="1" applyBorder="1" applyAlignment="1">
      <alignment horizontal="center" vertical="center"/>
    </xf>
    <xf numFmtId="0" fontId="3" fillId="0" borderId="8" xfId="0" applyFont="1" applyBorder="1"/>
    <xf numFmtId="164" fontId="3" fillId="2" borderId="7" xfId="0" applyNumberFormat="1" applyFont="1" applyFill="1" applyBorder="1"/>
    <xf numFmtId="8" fontId="3" fillId="3" borderId="10" xfId="0" applyNumberFormat="1" applyFont="1" applyFill="1" applyBorder="1"/>
    <xf numFmtId="8" fontId="3" fillId="4" borderId="10" xfId="0" applyNumberFormat="1" applyFont="1" applyFill="1" applyBorder="1"/>
    <xf numFmtId="0" fontId="3" fillId="5" borderId="10" xfId="0" applyFont="1" applyFill="1" applyBorder="1" applyAlignment="1">
      <alignment horizontal="center" vertical="center"/>
    </xf>
    <xf numFmtId="0" fontId="4" fillId="0" borderId="8" xfId="0" applyFont="1" applyBorder="1"/>
    <xf numFmtId="164" fontId="4" fillId="2" borderId="7" xfId="0" applyNumberFormat="1" applyFont="1" applyFill="1" applyBorder="1"/>
    <xf numFmtId="8" fontId="4" fillId="3" borderId="10" xfId="0" applyNumberFormat="1" applyFont="1" applyFill="1" applyBorder="1"/>
    <xf numFmtId="8" fontId="4" fillId="4" borderId="10" xfId="0" applyNumberFormat="1" applyFont="1" applyFill="1" applyBorder="1"/>
    <xf numFmtId="8" fontId="4" fillId="5" borderId="10" xfId="0" applyNumberFormat="1" applyFont="1" applyFill="1" applyBorder="1"/>
    <xf numFmtId="8" fontId="3" fillId="5" borderId="10" xfId="0" applyNumberFormat="1" applyFont="1" applyFill="1" applyBorder="1"/>
    <xf numFmtId="0" fontId="0" fillId="5" borderId="10" xfId="0" applyFill="1" applyBorder="1"/>
    <xf numFmtId="164" fontId="4" fillId="2" borderId="10" xfId="0" applyNumberFormat="1" applyFont="1" applyFill="1" applyBorder="1"/>
    <xf numFmtId="164" fontId="4" fillId="2" borderId="11" xfId="0" applyNumberFormat="1" applyFont="1" applyFill="1" applyBorder="1"/>
    <xf numFmtId="8" fontId="4" fillId="5" borderId="12" xfId="0" applyNumberFormat="1" applyFont="1" applyFill="1" applyBorder="1"/>
    <xf numFmtId="8" fontId="4" fillId="5" borderId="13" xfId="0" applyNumberFormat="1" applyFont="1" applyFill="1" applyBorder="1"/>
    <xf numFmtId="8" fontId="4" fillId="5" borderId="14" xfId="0" applyNumberFormat="1" applyFont="1" applyFill="1" applyBorder="1"/>
    <xf numFmtId="8" fontId="0" fillId="3" borderId="10" xfId="0" applyNumberFormat="1" applyFill="1" applyBorder="1"/>
    <xf numFmtId="8" fontId="0" fillId="4" borderId="10" xfId="0" applyNumberFormat="1" applyFill="1" applyBorder="1"/>
    <xf numFmtId="0" fontId="1" fillId="5" borderId="10" xfId="0" applyFont="1" applyFill="1" applyBorder="1"/>
    <xf numFmtId="164" fontId="4" fillId="6" borderId="7" xfId="0" applyNumberFormat="1" applyFont="1" applyFill="1" applyBorder="1"/>
    <xf numFmtId="0" fontId="0" fillId="3" borderId="0" xfId="0" applyFill="1"/>
    <xf numFmtId="8" fontId="3" fillId="7" borderId="15" xfId="0" applyNumberFormat="1" applyFont="1" applyFill="1" applyBorder="1"/>
    <xf numFmtId="8" fontId="3" fillId="4" borderId="15" xfId="0" applyNumberFormat="1" applyFont="1" applyFill="1" applyBorder="1"/>
    <xf numFmtId="8" fontId="4" fillId="7" borderId="15" xfId="0" applyNumberFormat="1" applyFont="1" applyFill="1" applyBorder="1"/>
    <xf numFmtId="8" fontId="4" fillId="4" borderId="15" xfId="0" applyNumberFormat="1" applyFont="1" applyFill="1" applyBorder="1"/>
    <xf numFmtId="8" fontId="4" fillId="8" borderId="15" xfId="0" applyNumberFormat="1" applyFont="1" applyFill="1" applyBorder="1"/>
    <xf numFmtId="0" fontId="0" fillId="8" borderId="15" xfId="0" applyFill="1" applyBorder="1"/>
    <xf numFmtId="8" fontId="0" fillId="0" borderId="0" xfId="0" applyNumberFormat="1"/>
    <xf numFmtId="0" fontId="4" fillId="0" borderId="0" xfId="0" applyFont="1"/>
    <xf numFmtId="164" fontId="4" fillId="0" borderId="0" xfId="0" applyNumberFormat="1" applyFont="1"/>
    <xf numFmtId="8" fontId="4" fillId="0" borderId="0" xfId="0" applyNumberFormat="1" applyFont="1"/>
    <xf numFmtId="0" fontId="0" fillId="4" borderId="0" xfId="0" applyFill="1"/>
    <xf numFmtId="164" fontId="4" fillId="2" borderId="19" xfId="0" applyNumberFormat="1" applyFont="1" applyFill="1" applyBorder="1"/>
    <xf numFmtId="164" fontId="3" fillId="12" borderId="7" xfId="0" applyNumberFormat="1" applyFont="1" applyFill="1" applyBorder="1"/>
    <xf numFmtId="164" fontId="4" fillId="12" borderId="7" xfId="0" applyNumberFormat="1" applyFont="1" applyFill="1" applyBorder="1"/>
    <xf numFmtId="164" fontId="4" fillId="12" borderId="10" xfId="0" applyNumberFormat="1" applyFont="1" applyFill="1" applyBorder="1"/>
    <xf numFmtId="164" fontId="4" fillId="12" borderId="0" xfId="0" applyNumberFormat="1" applyFont="1" applyFill="1"/>
    <xf numFmtId="0" fontId="0" fillId="12" borderId="10" xfId="0" applyFill="1" applyBorder="1"/>
    <xf numFmtId="0" fontId="0" fillId="12" borderId="11" xfId="0" applyFill="1" applyBorder="1"/>
    <xf numFmtId="164" fontId="4" fillId="12" borderId="11" xfId="0" applyNumberFormat="1" applyFont="1" applyFill="1" applyBorder="1"/>
    <xf numFmtId="0" fontId="0" fillId="12" borderId="0" xfId="0" applyFill="1"/>
    <xf numFmtId="164" fontId="3" fillId="12" borderId="10" xfId="0" applyNumberFormat="1" applyFont="1" applyFill="1" applyBorder="1"/>
    <xf numFmtId="8" fontId="3" fillId="13" borderId="15" xfId="0" applyNumberFormat="1" applyFont="1" applyFill="1" applyBorder="1"/>
    <xf numFmtId="8" fontId="4" fillId="13" borderId="15" xfId="0" applyNumberFormat="1" applyFont="1" applyFill="1" applyBorder="1"/>
    <xf numFmtId="164" fontId="0" fillId="0" borderId="0" xfId="0" applyNumberFormat="1"/>
    <xf numFmtId="165" fontId="0" fillId="0" borderId="0" xfId="0" applyNumberFormat="1"/>
    <xf numFmtId="0" fontId="0" fillId="0" borderId="20" xfId="0" applyBorder="1"/>
    <xf numFmtId="10" fontId="0" fillId="0" borderId="0" xfId="0" applyNumberFormat="1"/>
    <xf numFmtId="164" fontId="4" fillId="14" borderId="7" xfId="0" applyNumberFormat="1" applyFont="1" applyFill="1" applyBorder="1"/>
    <xf numFmtId="164" fontId="3" fillId="15" borderId="7" xfId="0" applyNumberFormat="1" applyFont="1" applyFill="1" applyBorder="1"/>
    <xf numFmtId="164" fontId="4" fillId="15" borderId="7" xfId="0" applyNumberFormat="1" applyFont="1" applyFill="1" applyBorder="1"/>
    <xf numFmtId="0" fontId="0" fillId="15" borderId="10" xfId="0" applyFill="1" applyBorder="1"/>
    <xf numFmtId="164" fontId="4" fillId="15" borderId="11" xfId="0" applyNumberFormat="1" applyFont="1" applyFill="1" applyBorder="1"/>
    <xf numFmtId="0" fontId="0" fillId="15" borderId="0" xfId="0" applyFill="1"/>
    <xf numFmtId="164" fontId="3" fillId="15" borderId="10" xfId="0" applyNumberFormat="1" applyFont="1" applyFill="1" applyBorder="1"/>
    <xf numFmtId="0" fontId="6" fillId="0" borderId="10" xfId="0" applyFont="1" applyBorder="1" applyAlignment="1">
      <alignment horizontal="center" vertical="center"/>
    </xf>
    <xf numFmtId="0" fontId="4" fillId="15" borderId="14" xfId="0" applyFont="1" applyFill="1" applyBorder="1"/>
    <xf numFmtId="0" fontId="4" fillId="16" borderId="10" xfId="0" applyFont="1" applyFill="1" applyBorder="1"/>
    <xf numFmtId="0" fontId="4" fillId="13" borderId="10" xfId="0" applyFont="1" applyFill="1" applyBorder="1"/>
    <xf numFmtId="0" fontId="4" fillId="9" borderId="10" xfId="0" applyFont="1" applyFill="1" applyBorder="1"/>
    <xf numFmtId="0" fontId="4" fillId="2" borderId="10" xfId="0" applyFont="1" applyFill="1" applyBorder="1"/>
    <xf numFmtId="0" fontId="4" fillId="11" borderId="23" xfId="0" applyFont="1" applyFill="1" applyBorder="1"/>
    <xf numFmtId="164" fontId="4" fillId="14" borderId="6" xfId="0" applyNumberFormat="1" applyFont="1" applyFill="1" applyBorder="1"/>
    <xf numFmtId="0" fontId="4" fillId="3" borderId="10" xfId="0" applyFont="1" applyFill="1" applyBorder="1"/>
    <xf numFmtId="0" fontId="4" fillId="4" borderId="10" xfId="0" applyFont="1" applyFill="1" applyBorder="1"/>
    <xf numFmtId="0" fontId="4" fillId="17" borderId="10" xfId="0" applyFont="1" applyFill="1" applyBorder="1"/>
    <xf numFmtId="164" fontId="4" fillId="12" borderId="12" xfId="0" applyNumberFormat="1" applyFont="1" applyFill="1" applyBorder="1"/>
    <xf numFmtId="0" fontId="4" fillId="10" borderId="10" xfId="0" applyFont="1" applyFill="1" applyBorder="1"/>
    <xf numFmtId="0" fontId="4" fillId="18" borderId="10" xfId="0" applyFont="1" applyFill="1" applyBorder="1"/>
    <xf numFmtId="0" fontId="4" fillId="12" borderId="11" xfId="0" applyFont="1" applyFill="1" applyBorder="1"/>
    <xf numFmtId="0" fontId="4" fillId="0" borderId="10" xfId="0" applyFont="1" applyBorder="1"/>
    <xf numFmtId="0" fontId="4" fillId="19" borderId="10" xfId="0" applyFont="1" applyFill="1" applyBorder="1"/>
    <xf numFmtId="166" fontId="4" fillId="14" borderId="10" xfId="0" applyNumberFormat="1" applyFont="1" applyFill="1" applyBorder="1"/>
    <xf numFmtId="0" fontId="3" fillId="0" borderId="14" xfId="0" applyFont="1" applyBorder="1"/>
    <xf numFmtId="164" fontId="4" fillId="5" borderId="23" xfId="0" applyNumberFormat="1" applyFont="1" applyFill="1" applyBorder="1"/>
    <xf numFmtId="164" fontId="4" fillId="5" borderId="19" xfId="0" applyNumberFormat="1" applyFont="1" applyFill="1" applyBorder="1"/>
    <xf numFmtId="0" fontId="4" fillId="5" borderId="7" xfId="0" applyFont="1" applyFill="1" applyBorder="1"/>
    <xf numFmtId="0" fontId="4" fillId="5" borderId="23" xfId="0" applyFont="1" applyFill="1" applyBorder="1"/>
    <xf numFmtId="164" fontId="4" fillId="5" borderId="7" xfId="0" applyNumberFormat="1" applyFont="1" applyFill="1" applyBorder="1"/>
    <xf numFmtId="0" fontId="4" fillId="5" borderId="11" xfId="0" applyFont="1" applyFill="1" applyBorder="1"/>
    <xf numFmtId="164" fontId="4" fillId="5" borderId="11" xfId="0" applyNumberFormat="1" applyFont="1" applyFill="1" applyBorder="1"/>
    <xf numFmtId="0" fontId="4" fillId="5" borderId="19" xfId="0" applyFont="1" applyFill="1" applyBorder="1"/>
    <xf numFmtId="166" fontId="4" fillId="5" borderId="11" xfId="0" applyNumberFormat="1" applyFont="1" applyFill="1" applyBorder="1"/>
    <xf numFmtId="166" fontId="4" fillId="5" borderId="23" xfId="0" applyNumberFormat="1" applyFont="1" applyFill="1" applyBorder="1"/>
    <xf numFmtId="166" fontId="4" fillId="5" borderId="7" xfId="0" applyNumberFormat="1" applyFont="1" applyFill="1" applyBorder="1"/>
    <xf numFmtId="166" fontId="4" fillId="5" borderId="10" xfId="0" applyNumberFormat="1" applyFont="1" applyFill="1" applyBorder="1"/>
    <xf numFmtId="0" fontId="4" fillId="5" borderId="10" xfId="0" applyFont="1" applyFill="1" applyBorder="1"/>
    <xf numFmtId="164" fontId="4" fillId="5" borderId="10" xfId="0" applyNumberFormat="1" applyFont="1" applyFill="1" applyBorder="1"/>
    <xf numFmtId="166" fontId="4" fillId="5" borderId="14" xfId="0" applyNumberFormat="1" applyFont="1" applyFill="1" applyBorder="1"/>
    <xf numFmtId="166" fontId="3" fillId="5" borderId="10" xfId="0" applyNumberFormat="1" applyFont="1" applyFill="1" applyBorder="1"/>
    <xf numFmtId="166" fontId="3" fillId="14" borderId="10" xfId="0" applyNumberFormat="1" applyFont="1" applyFill="1" applyBorder="1"/>
    <xf numFmtId="0" fontId="0" fillId="15" borderId="9" xfId="0" applyFill="1" applyBorder="1"/>
    <xf numFmtId="164" fontId="7" fillId="12" borderId="7" xfId="0" applyNumberFormat="1" applyFont="1" applyFill="1" applyBorder="1"/>
    <xf numFmtId="0" fontId="3" fillId="3" borderId="16" xfId="0" applyFont="1" applyFill="1" applyBorder="1" applyAlignment="1">
      <alignment horizontal="center" vertical="center"/>
    </xf>
    <xf numFmtId="0" fontId="3" fillId="3" borderId="16" xfId="0" applyFont="1" applyFill="1" applyBorder="1"/>
    <xf numFmtId="0" fontId="4" fillId="3" borderId="16" xfId="0" applyFont="1" applyFill="1" applyBorder="1"/>
    <xf numFmtId="8" fontId="4" fillId="13" borderId="29" xfId="0" applyNumberFormat="1" applyFont="1" applyFill="1" applyBorder="1"/>
    <xf numFmtId="8" fontId="4" fillId="13" borderId="26" xfId="0" applyNumberFormat="1" applyFont="1" applyFill="1" applyBorder="1"/>
    <xf numFmtId="8" fontId="3" fillId="13" borderId="31" xfId="0" applyNumberFormat="1" applyFont="1" applyFill="1" applyBorder="1"/>
    <xf numFmtId="8" fontId="4" fillId="7" borderId="34" xfId="0" applyNumberFormat="1" applyFont="1" applyFill="1" applyBorder="1"/>
    <xf numFmtId="8" fontId="3" fillId="7" borderId="26" xfId="0" applyNumberFormat="1" applyFont="1" applyFill="1" applyBorder="1"/>
    <xf numFmtId="8" fontId="3" fillId="7" borderId="1" xfId="0" applyNumberFormat="1" applyFont="1" applyFill="1" applyBorder="1"/>
    <xf numFmtId="8" fontId="4" fillId="4" borderId="30" xfId="0" applyNumberFormat="1" applyFont="1" applyFill="1" applyBorder="1"/>
    <xf numFmtId="8" fontId="3" fillId="4" borderId="26" xfId="0" applyNumberFormat="1" applyFont="1" applyFill="1" applyBorder="1"/>
    <xf numFmtId="8" fontId="3" fillId="4" borderId="1" xfId="0" applyNumberFormat="1" applyFont="1" applyFill="1" applyBorder="1"/>
    <xf numFmtId="0" fontId="0" fillId="8" borderId="34" xfId="0" applyFill="1" applyBorder="1"/>
    <xf numFmtId="0" fontId="0" fillId="8" borderId="26" xfId="0" applyFill="1" applyBorder="1"/>
    <xf numFmtId="8" fontId="3" fillId="8" borderId="27" xfId="0" applyNumberFormat="1" applyFont="1" applyFill="1" applyBorder="1"/>
    <xf numFmtId="8" fontId="4" fillId="12" borderId="17" xfId="0" applyNumberFormat="1" applyFont="1" applyFill="1" applyBorder="1"/>
    <xf numFmtId="8" fontId="4" fillId="12" borderId="15" xfId="0" applyNumberFormat="1" applyFont="1" applyFill="1" applyBorder="1"/>
    <xf numFmtId="8" fontId="3" fillId="12" borderId="17" xfId="0" applyNumberFormat="1" applyFont="1" applyFill="1" applyBorder="1"/>
    <xf numFmtId="8" fontId="3" fillId="12" borderId="15" xfId="0" applyNumberFormat="1" applyFont="1" applyFill="1" applyBorder="1"/>
    <xf numFmtId="8" fontId="4" fillId="12" borderId="28" xfId="0" applyNumberFormat="1" applyFont="1" applyFill="1" applyBorder="1"/>
    <xf numFmtId="8" fontId="4" fillId="12" borderId="26" xfId="0" applyNumberFormat="1" applyFont="1" applyFill="1" applyBorder="1"/>
    <xf numFmtId="0" fontId="3" fillId="3" borderId="1" xfId="0" applyFont="1" applyFill="1" applyBorder="1"/>
    <xf numFmtId="8" fontId="3" fillId="12" borderId="27" xfId="0" applyNumberFormat="1" applyFont="1" applyFill="1" applyBorder="1"/>
    <xf numFmtId="0" fontId="0" fillId="0" borderId="25" xfId="0" applyBorder="1"/>
    <xf numFmtId="0" fontId="0" fillId="0" borderId="21" xfId="0" applyBorder="1"/>
    <xf numFmtId="0" fontId="4" fillId="15" borderId="10" xfId="0" applyFont="1" applyFill="1" applyBorder="1"/>
    <xf numFmtId="164" fontId="4" fillId="5" borderId="12" xfId="0" applyNumberFormat="1" applyFont="1" applyFill="1" applyBorder="1"/>
    <xf numFmtId="0" fontId="0" fillId="0" borderId="23" xfId="0" applyBorder="1"/>
    <xf numFmtId="8" fontId="0" fillId="0" borderId="23" xfId="0" applyNumberFormat="1" applyBorder="1"/>
    <xf numFmtId="10" fontId="0" fillId="0" borderId="11" xfId="0" applyNumberFormat="1" applyBorder="1"/>
    <xf numFmtId="0" fontId="0" fillId="0" borderId="6" xfId="0" applyBorder="1"/>
    <xf numFmtId="0" fontId="0" fillId="0" borderId="19" xfId="0" applyBorder="1"/>
    <xf numFmtId="8" fontId="0" fillId="0" borderId="20" xfId="0" applyNumberFormat="1" applyBorder="1"/>
    <xf numFmtId="8" fontId="0" fillId="0" borderId="18" xfId="0" applyNumberFormat="1" applyBorder="1"/>
    <xf numFmtId="8" fontId="0" fillId="0" borderId="6" xfId="0" applyNumberFormat="1" applyBorder="1"/>
    <xf numFmtId="8" fontId="0" fillId="0" borderId="19" xfId="0" applyNumberFormat="1" applyBorder="1"/>
    <xf numFmtId="0" fontId="1" fillId="0" borderId="12" xfId="0" applyFont="1" applyBorder="1"/>
    <xf numFmtId="8" fontId="0" fillId="0" borderId="22" xfId="0" applyNumberFormat="1" applyBorder="1"/>
    <xf numFmtId="8" fontId="0" fillId="0" borderId="21" xfId="0" applyNumberFormat="1" applyBorder="1"/>
    <xf numFmtId="8" fontId="0" fillId="0" borderId="7" xfId="0" applyNumberFormat="1" applyBorder="1"/>
    <xf numFmtId="8" fontId="0" fillId="0" borderId="9" xfId="0" applyNumberFormat="1" applyBorder="1"/>
    <xf numFmtId="0" fontId="0" fillId="0" borderId="9" xfId="0" applyBorder="1"/>
    <xf numFmtId="164" fontId="4" fillId="17" borderId="23" xfId="0" applyNumberFormat="1" applyFont="1" applyFill="1" applyBorder="1"/>
    <xf numFmtId="164" fontId="4" fillId="17" borderId="19" xfId="0" applyNumberFormat="1" applyFont="1" applyFill="1" applyBorder="1"/>
    <xf numFmtId="164" fontId="4" fillId="17" borderId="7" xfId="0" applyNumberFormat="1" applyFont="1" applyFill="1" applyBorder="1"/>
    <xf numFmtId="164" fontId="4" fillId="17" borderId="11" xfId="0" applyNumberFormat="1" applyFont="1" applyFill="1" applyBorder="1"/>
    <xf numFmtId="164" fontId="4" fillId="17" borderId="12" xfId="0" applyNumberFormat="1" applyFont="1" applyFill="1" applyBorder="1"/>
    <xf numFmtId="164" fontId="4" fillId="17" borderId="22" xfId="0" applyNumberFormat="1" applyFont="1" applyFill="1" applyBorder="1"/>
    <xf numFmtId="164" fontId="3" fillId="17" borderId="10" xfId="0" applyNumberFormat="1" applyFont="1" applyFill="1" applyBorder="1"/>
    <xf numFmtId="164" fontId="3" fillId="17" borderId="7" xfId="0" applyNumberFormat="1" applyFont="1" applyFill="1" applyBorder="1"/>
    <xf numFmtId="164" fontId="7" fillId="15" borderId="7" xfId="0" applyNumberFormat="1" applyFont="1" applyFill="1" applyBorder="1"/>
    <xf numFmtId="164" fontId="7" fillId="17" borderId="7" xfId="0" applyNumberFormat="1" applyFont="1" applyFill="1" applyBorder="1"/>
    <xf numFmtId="16" fontId="4" fillId="0" borderId="8" xfId="0" applyNumberFormat="1" applyFont="1" applyBorder="1"/>
    <xf numFmtId="164" fontId="4" fillId="17" borderId="10" xfId="0" applyNumberFormat="1" applyFont="1" applyFill="1" applyBorder="1"/>
    <xf numFmtId="164" fontId="4" fillId="5" borderId="9" xfId="0" applyNumberFormat="1" applyFont="1" applyFill="1" applyBorder="1"/>
    <xf numFmtId="164" fontId="9" fillId="5" borderId="23" xfId="0" applyNumberFormat="1" applyFont="1" applyFill="1" applyBorder="1"/>
    <xf numFmtId="164" fontId="9" fillId="17" borderId="23" xfId="0" applyNumberFormat="1" applyFont="1" applyFill="1" applyBorder="1"/>
    <xf numFmtId="164" fontId="0" fillId="0" borderId="0" xfId="0" applyNumberFormat="1" applyAlignment="1">
      <alignment wrapText="1"/>
    </xf>
    <xf numFmtId="0" fontId="0" fillId="0" borderId="0" xfId="0" applyAlignment="1">
      <alignment wrapText="1"/>
    </xf>
    <xf numFmtId="8" fontId="3" fillId="15" borderId="10" xfId="0" applyNumberFormat="1" applyFont="1" applyFill="1" applyBorder="1"/>
    <xf numFmtId="8" fontId="8" fillId="15" borderId="7" xfId="0" applyNumberFormat="1" applyFont="1" applyFill="1" applyBorder="1"/>
    <xf numFmtId="0" fontId="3" fillId="8" borderId="15" xfId="0" applyFont="1" applyFill="1" applyBorder="1" applyAlignment="1">
      <alignment horizontal="center" vertical="center"/>
    </xf>
    <xf numFmtId="0" fontId="0" fillId="7" borderId="15" xfId="0" applyFill="1" applyBorder="1"/>
    <xf numFmtId="0" fontId="0" fillId="13" borderId="15" xfId="0" applyFill="1" applyBorder="1"/>
    <xf numFmtId="8" fontId="3" fillId="8" borderId="15" xfId="0" applyNumberFormat="1" applyFont="1" applyFill="1" applyBorder="1"/>
    <xf numFmtId="8" fontId="4" fillId="10" borderId="15" xfId="0" applyNumberFormat="1" applyFont="1" applyFill="1" applyBorder="1"/>
    <xf numFmtId="8" fontId="3" fillId="10" borderId="15" xfId="0" applyNumberFormat="1" applyFont="1" applyFill="1" applyBorder="1"/>
    <xf numFmtId="8" fontId="4" fillId="10" borderId="28" xfId="0" applyNumberFormat="1" applyFont="1" applyFill="1" applyBorder="1"/>
    <xf numFmtId="8" fontId="4" fillId="10" borderId="26" xfId="0" applyNumberFormat="1" applyFont="1" applyFill="1" applyBorder="1"/>
    <xf numFmtId="8" fontId="3" fillId="10" borderId="27" xfId="0" applyNumberFormat="1" applyFont="1" applyFill="1" applyBorder="1"/>
    <xf numFmtId="0" fontId="3" fillId="10" borderId="15" xfId="0" applyFont="1" applyFill="1" applyBorder="1"/>
    <xf numFmtId="8" fontId="3" fillId="10" borderId="1" xfId="0" applyNumberFormat="1" applyFont="1" applyFill="1" applyBorder="1"/>
    <xf numFmtId="0" fontId="3" fillId="10" borderId="17" xfId="0" applyFont="1" applyFill="1" applyBorder="1"/>
    <xf numFmtId="8" fontId="4" fillId="10" borderId="17" xfId="0" applyNumberFormat="1" applyFont="1" applyFill="1" applyBorder="1"/>
    <xf numFmtId="8" fontId="3" fillId="10" borderId="17" xfId="0" applyNumberFormat="1" applyFont="1" applyFill="1" applyBorder="1"/>
    <xf numFmtId="0" fontId="3" fillId="10" borderId="16" xfId="0" applyFont="1" applyFill="1" applyBorder="1"/>
    <xf numFmtId="8" fontId="4" fillId="10" borderId="16" xfId="0" applyNumberFormat="1" applyFont="1" applyFill="1" applyBorder="1"/>
    <xf numFmtId="8" fontId="3" fillId="10" borderId="16" xfId="0" applyNumberFormat="1" applyFont="1" applyFill="1" applyBorder="1"/>
    <xf numFmtId="164" fontId="0" fillId="0" borderId="21" xfId="0" applyNumberFormat="1" applyBorder="1"/>
    <xf numFmtId="10" fontId="0" fillId="0" borderId="24" xfId="0" applyNumberFormat="1" applyBorder="1"/>
    <xf numFmtId="8" fontId="3" fillId="2" borderId="7" xfId="0" applyNumberFormat="1" applyFont="1" applyFill="1" applyBorder="1"/>
    <xf numFmtId="8" fontId="4" fillId="2" borderId="7" xfId="0" applyNumberFormat="1" applyFont="1" applyFill="1" applyBorder="1"/>
    <xf numFmtId="164" fontId="8" fillId="11" borderId="0" xfId="1" applyNumberFormat="1" applyFont="1" applyFill="1" applyAlignment="1">
      <alignment horizontal="right" vertical="top"/>
    </xf>
    <xf numFmtId="14" fontId="0" fillId="0" borderId="0" xfId="0" applyNumberFormat="1"/>
    <xf numFmtId="170" fontId="0" fillId="0" borderId="0" xfId="0" applyNumberFormat="1"/>
    <xf numFmtId="164" fontId="4" fillId="14" borderId="23" xfId="0" applyNumberFormat="1" applyFont="1" applyFill="1" applyBorder="1"/>
    <xf numFmtId="164" fontId="4" fillId="14" borderId="11" xfId="0" applyNumberFormat="1" applyFont="1" applyFill="1" applyBorder="1"/>
    <xf numFmtId="164" fontId="4" fillId="14" borderId="20" xfId="0" applyNumberFormat="1" applyFont="1" applyFill="1" applyBorder="1"/>
    <xf numFmtId="164" fontId="4" fillId="14" borderId="0" xfId="0" applyNumberFormat="1" applyFont="1" applyFill="1"/>
    <xf numFmtId="164" fontId="4" fillId="2" borderId="20" xfId="0" applyNumberFormat="1" applyFont="1" applyFill="1" applyBorder="1"/>
    <xf numFmtId="164" fontId="4" fillId="2" borderId="0" xfId="0" applyNumberFormat="1" applyFont="1" applyFill="1"/>
    <xf numFmtId="164" fontId="4" fillId="20" borderId="0" xfId="0" applyNumberFormat="1" applyFont="1" applyFill="1"/>
    <xf numFmtId="164" fontId="9" fillId="2" borderId="11" xfId="0" applyNumberFormat="1" applyFont="1" applyFill="1" applyBorder="1"/>
    <xf numFmtId="164" fontId="9" fillId="2" borderId="23" xfId="0" applyNumberFormat="1" applyFont="1" applyFill="1" applyBorder="1"/>
    <xf numFmtId="164" fontId="4" fillId="14" borderId="10" xfId="0" applyNumberFormat="1" applyFont="1" applyFill="1" applyBorder="1"/>
    <xf numFmtId="164" fontId="4" fillId="20" borderId="10" xfId="0" applyNumberFormat="1" applyFont="1" applyFill="1" applyBorder="1"/>
    <xf numFmtId="0" fontId="0" fillId="17" borderId="9" xfId="0" applyFill="1" applyBorder="1"/>
    <xf numFmtId="0" fontId="0" fillId="4" borderId="33" xfId="0" applyFill="1" applyBorder="1"/>
    <xf numFmtId="0" fontId="0" fillId="4" borderId="15" xfId="0" applyFill="1" applyBorder="1"/>
    <xf numFmtId="164" fontId="0" fillId="4" borderId="15" xfId="0" applyNumberFormat="1" applyFill="1" applyBorder="1"/>
    <xf numFmtId="14" fontId="0" fillId="4" borderId="15" xfId="0" applyNumberFormat="1" applyFill="1" applyBorder="1"/>
    <xf numFmtId="167" fontId="0" fillId="4" borderId="15" xfId="0" applyNumberFormat="1" applyFill="1" applyBorder="1"/>
    <xf numFmtId="10" fontId="0" fillId="4" borderId="15" xfId="0" applyNumberFormat="1" applyFill="1" applyBorder="1"/>
    <xf numFmtId="10" fontId="0" fillId="4" borderId="16" xfId="0" applyNumberFormat="1" applyFill="1" applyBorder="1"/>
    <xf numFmtId="10" fontId="18" fillId="4" borderId="15" xfId="0" applyNumberFormat="1" applyFont="1" applyFill="1" applyBorder="1"/>
    <xf numFmtId="164" fontId="18" fillId="4" borderId="15" xfId="0" applyNumberFormat="1" applyFont="1" applyFill="1" applyBorder="1"/>
    <xf numFmtId="10" fontId="18" fillId="4" borderId="16" xfId="0" applyNumberFormat="1" applyFont="1" applyFill="1" applyBorder="1"/>
    <xf numFmtId="10" fontId="17" fillId="4" borderId="15" xfId="0" applyNumberFormat="1" applyFont="1" applyFill="1" applyBorder="1"/>
    <xf numFmtId="164" fontId="17" fillId="4" borderId="15" xfId="0" applyNumberFormat="1" applyFont="1" applyFill="1" applyBorder="1"/>
    <xf numFmtId="10" fontId="17" fillId="4" borderId="16" xfId="0" applyNumberFormat="1" applyFont="1" applyFill="1" applyBorder="1"/>
    <xf numFmtId="0" fontId="1" fillId="4" borderId="33" xfId="0" applyFont="1" applyFill="1" applyBorder="1"/>
    <xf numFmtId="0" fontId="18" fillId="4" borderId="33" xfId="0" applyFont="1" applyFill="1" applyBorder="1"/>
    <xf numFmtId="0" fontId="22" fillId="4" borderId="15" xfId="0" applyFont="1" applyFill="1" applyBorder="1"/>
    <xf numFmtId="0" fontId="0" fillId="4" borderId="17" xfId="0" applyFill="1" applyBorder="1"/>
    <xf numFmtId="0" fontId="1" fillId="4" borderId="15" xfId="0" applyFont="1" applyFill="1" applyBorder="1"/>
    <xf numFmtId="164" fontId="1" fillId="4" borderId="15" xfId="0" applyNumberFormat="1" applyFont="1" applyFill="1" applyBorder="1"/>
    <xf numFmtId="0" fontId="0" fillId="4" borderId="16" xfId="0" applyFill="1" applyBorder="1"/>
    <xf numFmtId="3" fontId="0" fillId="4" borderId="15" xfId="0" applyNumberFormat="1" applyFill="1" applyBorder="1"/>
    <xf numFmtId="167" fontId="18" fillId="4" borderId="15" xfId="0" applyNumberFormat="1" applyFont="1" applyFill="1" applyBorder="1"/>
    <xf numFmtId="164" fontId="19" fillId="4" borderId="15" xfId="0" applyNumberFormat="1" applyFont="1" applyFill="1" applyBorder="1"/>
    <xf numFmtId="0" fontId="1" fillId="4" borderId="35" xfId="0" applyFont="1" applyFill="1" applyBorder="1"/>
    <xf numFmtId="0" fontId="0" fillId="4" borderId="30" xfId="0" applyFill="1" applyBorder="1"/>
    <xf numFmtId="10" fontId="0" fillId="4" borderId="30" xfId="0" applyNumberFormat="1" applyFill="1" applyBorder="1"/>
    <xf numFmtId="10" fontId="0" fillId="4" borderId="27" xfId="0" applyNumberFormat="1" applyFill="1" applyBorder="1"/>
    <xf numFmtId="0" fontId="0" fillId="4" borderId="35" xfId="0" applyFill="1" applyBorder="1"/>
    <xf numFmtId="164" fontId="0" fillId="4" borderId="30" xfId="0" applyNumberFormat="1" applyFill="1" applyBorder="1"/>
    <xf numFmtId="14" fontId="0" fillId="4" borderId="30" xfId="0" applyNumberFormat="1" applyFill="1" applyBorder="1"/>
    <xf numFmtId="167" fontId="0" fillId="4" borderId="30" xfId="0" applyNumberFormat="1" applyFill="1" applyBorder="1"/>
    <xf numFmtId="0" fontId="23" fillId="4" borderId="34" xfId="0" applyFont="1" applyFill="1" applyBorder="1"/>
    <xf numFmtId="0" fontId="23" fillId="4" borderId="26" xfId="0" applyFont="1" applyFill="1" applyBorder="1"/>
    <xf numFmtId="164" fontId="23" fillId="4" borderId="26" xfId="0" applyNumberFormat="1" applyFont="1" applyFill="1" applyBorder="1"/>
    <xf numFmtId="168" fontId="23" fillId="4" borderId="26" xfId="0" applyNumberFormat="1" applyFont="1" applyFill="1" applyBorder="1"/>
    <xf numFmtId="10" fontId="23" fillId="4" borderId="26" xfId="0" applyNumberFormat="1" applyFont="1" applyFill="1" applyBorder="1"/>
    <xf numFmtId="10" fontId="24" fillId="4" borderId="1" xfId="0" applyNumberFormat="1" applyFont="1" applyFill="1" applyBorder="1"/>
    <xf numFmtId="164" fontId="0" fillId="0" borderId="20" xfId="0" applyNumberFormat="1" applyBorder="1"/>
    <xf numFmtId="8" fontId="0" fillId="0" borderId="25" xfId="0" applyNumberFormat="1" applyBorder="1"/>
    <xf numFmtId="0" fontId="0" fillId="0" borderId="18" xfId="0" applyBorder="1"/>
    <xf numFmtId="0" fontId="0" fillId="4" borderId="32" xfId="0" applyFill="1" applyBorder="1"/>
    <xf numFmtId="164" fontId="0" fillId="4" borderId="14" xfId="0" applyNumberFormat="1" applyFill="1" applyBorder="1"/>
    <xf numFmtId="10" fontId="25" fillId="4" borderId="16" xfId="0" applyNumberFormat="1" applyFont="1" applyFill="1" applyBorder="1"/>
    <xf numFmtId="0" fontId="1" fillId="4" borderId="21" xfId="0" applyFont="1" applyFill="1" applyBorder="1"/>
    <xf numFmtId="0" fontId="0" fillId="4" borderId="18" xfId="0" applyFill="1" applyBorder="1"/>
    <xf numFmtId="0" fontId="1" fillId="4" borderId="18" xfId="0" applyFont="1" applyFill="1" applyBorder="1"/>
    <xf numFmtId="0" fontId="0" fillId="4" borderId="6" xfId="0" applyFill="1" applyBorder="1"/>
    <xf numFmtId="0" fontId="0" fillId="4" borderId="9" xfId="0" applyFill="1" applyBorder="1"/>
    <xf numFmtId="0" fontId="0" fillId="4" borderId="7" xfId="0" applyFill="1" applyBorder="1"/>
    <xf numFmtId="0" fontId="0" fillId="4" borderId="10" xfId="0" applyFill="1" applyBorder="1"/>
    <xf numFmtId="164" fontId="0" fillId="4" borderId="18" xfId="0" applyNumberFormat="1" applyFill="1" applyBorder="1"/>
    <xf numFmtId="0" fontId="0" fillId="4" borderId="14" xfId="0" applyFill="1" applyBorder="1"/>
    <xf numFmtId="164" fontId="0" fillId="4" borderId="9" xfId="0" applyNumberFormat="1" applyFill="1" applyBorder="1"/>
    <xf numFmtId="0" fontId="23" fillId="4" borderId="35" xfId="0" applyFont="1" applyFill="1" applyBorder="1"/>
    <xf numFmtId="167" fontId="17" fillId="4" borderId="15" xfId="0" applyNumberFormat="1" applyFont="1" applyFill="1" applyBorder="1"/>
    <xf numFmtId="0" fontId="4" fillId="14" borderId="10" xfId="0" applyFont="1" applyFill="1" applyBorder="1"/>
    <xf numFmtId="0" fontId="4" fillId="14" borderId="7" xfId="0" applyFont="1" applyFill="1" applyBorder="1"/>
    <xf numFmtId="164" fontId="4" fillId="14" borderId="12" xfId="0" applyNumberFormat="1" applyFont="1" applyFill="1" applyBorder="1"/>
    <xf numFmtId="164" fontId="4" fillId="14" borderId="22" xfId="0" applyNumberFormat="1" applyFont="1" applyFill="1" applyBorder="1"/>
    <xf numFmtId="166" fontId="4" fillId="14" borderId="22" xfId="0" applyNumberFormat="1" applyFont="1" applyFill="1" applyBorder="1"/>
    <xf numFmtId="166" fontId="4" fillId="14" borderId="12" xfId="0" applyNumberFormat="1" applyFont="1" applyFill="1" applyBorder="1"/>
    <xf numFmtId="0" fontId="4" fillId="9" borderId="14" xfId="0" applyFont="1" applyFill="1" applyBorder="1"/>
    <xf numFmtId="49" fontId="11" fillId="21" borderId="0" xfId="7" applyNumberFormat="1" applyFont="1" applyFill="1" applyAlignment="1">
      <alignment horizontal="center" vertical="top"/>
    </xf>
    <xf numFmtId="49" fontId="11" fillId="21" borderId="0" xfId="7" applyNumberFormat="1" applyFont="1" applyFill="1" applyAlignment="1">
      <alignment horizontal="left" vertical="top"/>
    </xf>
    <xf numFmtId="49" fontId="12" fillId="22" borderId="0" xfId="7" applyNumberFormat="1" applyFont="1" applyFill="1" applyAlignment="1">
      <alignment horizontal="left" vertical="top"/>
    </xf>
    <xf numFmtId="164" fontId="12" fillId="22" borderId="0" xfId="7" applyNumberFormat="1" applyFont="1" applyFill="1" applyAlignment="1">
      <alignment horizontal="right" vertical="top"/>
    </xf>
    <xf numFmtId="49" fontId="12" fillId="0" borderId="0" xfId="7" applyNumberFormat="1" applyFont="1" applyAlignment="1">
      <alignment horizontal="left" vertical="top"/>
    </xf>
    <xf numFmtId="164" fontId="12" fillId="0" borderId="0" xfId="7" applyNumberFormat="1" applyFont="1" applyAlignment="1">
      <alignment horizontal="right" vertical="top"/>
    </xf>
    <xf numFmtId="49" fontId="13" fillId="23" borderId="0" xfId="7" applyNumberFormat="1" applyFont="1" applyFill="1" applyAlignment="1">
      <alignment horizontal="left" vertical="top"/>
    </xf>
    <xf numFmtId="164" fontId="13" fillId="23" borderId="0" xfId="7" applyNumberFormat="1" applyFont="1" applyFill="1" applyAlignment="1">
      <alignment horizontal="right" vertical="top"/>
    </xf>
    <xf numFmtId="164" fontId="14" fillId="21" borderId="37" xfId="7" applyNumberFormat="1" applyFont="1" applyFill="1" applyBorder="1" applyAlignment="1">
      <alignment horizontal="right" vertical="top"/>
    </xf>
    <xf numFmtId="0" fontId="13" fillId="23" borderId="0" xfId="7" applyFont="1" applyFill="1"/>
    <xf numFmtId="0" fontId="14" fillId="21" borderId="37" xfId="7" applyFont="1" applyFill="1" applyBorder="1"/>
    <xf numFmtId="0" fontId="12" fillId="22" borderId="0" xfId="7" applyFont="1" applyFill="1"/>
    <xf numFmtId="0" fontId="12" fillId="0" borderId="0" xfId="7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2" fillId="12" borderId="9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15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0" fillId="8" borderId="15" xfId="0" applyFill="1" applyBorder="1" applyAlignment="1">
      <alignment horizontal="center" vertical="center"/>
    </xf>
    <xf numFmtId="0" fontId="2" fillId="13" borderId="15" xfId="0" applyFont="1" applyFill="1" applyBorder="1" applyAlignment="1">
      <alignment horizontal="center" vertical="center"/>
    </xf>
    <xf numFmtId="0" fontId="3" fillId="12" borderId="17" xfId="0" applyFont="1" applyFill="1" applyBorder="1" applyAlignment="1">
      <alignment horizontal="center" vertical="center"/>
    </xf>
    <xf numFmtId="0" fontId="1" fillId="12" borderId="15" xfId="0" applyFont="1" applyFill="1" applyBorder="1" applyAlignment="1">
      <alignment horizontal="center" vertical="center"/>
    </xf>
    <xf numFmtId="0" fontId="2" fillId="10" borderId="37" xfId="0" applyFont="1" applyFill="1" applyBorder="1" applyAlignment="1">
      <alignment horizontal="center" vertical="center"/>
    </xf>
    <xf numFmtId="0" fontId="2" fillId="10" borderId="13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4" borderId="36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49" fontId="11" fillId="21" borderId="0" xfId="7" applyNumberFormat="1" applyFont="1" applyFill="1" applyAlignment="1">
      <alignment horizontal="center" vertical="top"/>
    </xf>
    <xf numFmtId="0" fontId="11" fillId="21" borderId="0" xfId="7" applyFont="1" applyFill="1" applyAlignment="1">
      <alignment horizontal="center"/>
    </xf>
  </cellXfs>
  <cellStyles count="9">
    <cellStyle name="Standard" xfId="0" builtinId="0"/>
    <cellStyle name="Standard 2" xfId="1" xr:uid="{2865A2CF-E9F2-45FD-B4B1-A49BAB1A91D0}"/>
    <cellStyle name="Standard 3" xfId="3" xr:uid="{65FA147A-244C-400C-A1DE-1542F6385898}"/>
    <cellStyle name="Standard 4" xfId="5" xr:uid="{328860B6-3910-4A29-8161-C8F6E4D26D14}"/>
    <cellStyle name="Standard 5" xfId="7" xr:uid="{5A54B263-A94D-4240-8A80-5807D5004A40}"/>
    <cellStyle name="Währung 2" xfId="2" xr:uid="{2CFE981C-398E-484F-99B4-63978AAB20BB}"/>
    <cellStyle name="Währung 3" xfId="4" xr:uid="{EB3B9A5C-9E74-47CB-AF12-C08EC56D337C}"/>
    <cellStyle name="Währung 4" xfId="6" xr:uid="{1D36E0AF-C9B3-452C-B3D6-DDA134C08640}"/>
    <cellStyle name="Währung 5" xfId="8" xr:uid="{6121B805-5613-49E7-8CFE-B97428C00983}"/>
  </cellStyles>
  <dxfs count="0"/>
  <tableStyles count="0" defaultTableStyle="TableStyleMedium2" defaultPivotStyle="PivotStyleLight16"/>
  <colors>
    <mruColors>
      <color rgb="FFFF7C80"/>
      <color rgb="FFE5BB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D\HoeneFamGes1\Stiftung\Zuwendungsbescheinigungen\Spenderliste.xlsx" TargetMode="External"/><Relationship Id="rId1" Type="http://schemas.openxmlformats.org/officeDocument/2006/relationships/externalLinkPath" Target="/D/HoeneFamGes1/Stiftung/Zuwendungsbescheinigungen/Spenderlist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D\HoeneFamGes1\Stiftung\Projekte\IsraelPal&#228;stina\Einzelstipendien\2022_AlQuds\20251013_list_tuition%20T+H%202025%20fall%202025.xlsx" TargetMode="External"/><Relationship Id="rId1" Type="http://schemas.openxmlformats.org/officeDocument/2006/relationships/externalLinkPath" Target="/D/HoeneFamGes1/Stiftung/Projekte/IsraelPal&#228;stina/Einzelstipendien/2022_AlQuds/20251013_list_tuition%20T+H%202025%20fal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penderliste (1)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العام"/>
    </sheetNames>
    <sheetDataSet>
      <sheetData sheetId="0">
        <row r="14">
          <cell r="O14"/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Thomas Hoene" id="{2F126A5A-3BE8-42BC-9C08-DD6B6F778934}" userId="65bc139e548dc791" providerId="Windows Live"/>
</personList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4" dT="2025-07-11T09:01:30.86" personId="{2F126A5A-3BE8-42BC-9C08-DD6B6F778934}" id="{E45C103A-81B2-4643-B6D3-DBA870196C8F}">
    <text>Co Sponsor Dr. Geiselhardt</text>
  </threadedComment>
  <threadedComment ref="C46" dT="2025-07-11T09:02:56.34" personId="{2F126A5A-3BE8-42BC-9C08-DD6B6F778934}" id="{0C1AEE04-594A-4690-9D87-F1CB8AAE4CC4}">
    <text>Gefördert d. EZ-Kleinprojektefonds T€ 25 und Hans Mendel Stiftung T€ 10 in 2025 für Sanitärprojekt</text>
  </threadedComment>
  <threadedComment ref="A47" dT="2025-07-11T08:59:06.18" personId="{2F126A5A-3BE8-42BC-9C08-DD6B6F778934}" id="{6A17E3DA-D77E-4F34-980E-B3F6F85214A9}">
    <text>Teddys Schützling seit 2024</text>
  </threadedComment>
  <threadedComment ref="A48" dT="2025-07-11T08:59:30.59" personId="{2F126A5A-3BE8-42BC-9C08-DD6B6F778934}" id="{14BACFFD-8BDF-4C77-8965-1A343BF2B5E4}">
    <text>Teddys Schützling seit 2024</text>
  </threadedComment>
  <threadedComment ref="A49" dT="2025-07-11T09:00:02.40" personId="{2F126A5A-3BE8-42BC-9C08-DD6B6F778934}" id="{43CC746A-7AA3-4FC3-B8D8-2F1E5A49BA8E}">
    <text>Teddys Schützling seit 2025</text>
  </threadedComment>
  <threadedComment ref="C49" dT="2025-07-11T09:00:33.84" personId="{2F126A5A-3BE8-42BC-9C08-DD6B6F778934}" id="{4DC2C177-250A-49FB-9852-41201212D643}">
    <text>Gesponsert von Bernhard u. Steffi König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1953A-16A4-493C-8602-86843E733E02}">
  <sheetPr>
    <pageSetUpPr fitToPage="1"/>
  </sheetPr>
  <dimension ref="A1:X66"/>
  <sheetViews>
    <sheetView tabSelected="1" topLeftCell="A33" zoomScaleNormal="100" workbookViewId="0">
      <selection activeCell="H50" sqref="H50"/>
    </sheetView>
  </sheetViews>
  <sheetFormatPr baseColWidth="10" defaultRowHeight="15" x14ac:dyDescent="0.25"/>
  <cols>
    <col min="1" max="1" width="58.140625" bestFit="1" customWidth="1"/>
    <col min="2" max="4" width="14.42578125" bestFit="1" customWidth="1"/>
    <col min="5" max="5" width="15.42578125" bestFit="1" customWidth="1"/>
    <col min="6" max="6" width="15" bestFit="1" customWidth="1"/>
    <col min="7" max="7" width="14.42578125" customWidth="1"/>
    <col min="8" max="8" width="16" bestFit="1" customWidth="1"/>
    <col min="9" max="9" width="15.42578125" bestFit="1" customWidth="1"/>
    <col min="10" max="15" width="15.28515625" customWidth="1"/>
    <col min="16" max="16" width="17.42578125" bestFit="1" customWidth="1"/>
    <col min="17" max="17" width="15.42578125" bestFit="1" customWidth="1"/>
    <col min="18" max="18" width="15" bestFit="1" customWidth="1"/>
    <col min="19" max="19" width="15.42578125" bestFit="1" customWidth="1"/>
    <col min="20" max="20" width="15.7109375" bestFit="1" customWidth="1"/>
    <col min="21" max="21" width="15.140625" bestFit="1" customWidth="1"/>
    <col min="22" max="22" width="14.5703125" bestFit="1" customWidth="1"/>
    <col min="23" max="24" width="15" bestFit="1" customWidth="1"/>
  </cols>
  <sheetData>
    <row r="1" spans="1:24" ht="15.75" thickBot="1" x14ac:dyDescent="0.3">
      <c r="A1" s="268" t="s">
        <v>381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70"/>
      <c r="Q1" s="270"/>
      <c r="R1" s="270"/>
      <c r="S1" s="270"/>
      <c r="T1" s="270"/>
      <c r="U1" s="270"/>
      <c r="V1" s="270"/>
      <c r="W1" s="270"/>
      <c r="X1" s="271"/>
    </row>
    <row r="2" spans="1:24" ht="16.5" thickTop="1" thickBot="1" x14ac:dyDescent="0.3">
      <c r="A2" s="272" t="s">
        <v>0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4"/>
      <c r="Q2" s="274"/>
      <c r="R2" s="274"/>
      <c r="S2" s="274"/>
      <c r="T2" s="274"/>
      <c r="U2" s="274"/>
      <c r="V2" s="274"/>
      <c r="W2" s="274"/>
      <c r="X2" s="275"/>
    </row>
    <row r="3" spans="1:24" ht="16.5" thickTop="1" thickBot="1" x14ac:dyDescent="0.3">
      <c r="A3" s="1"/>
      <c r="B3" s="287" t="s">
        <v>158</v>
      </c>
      <c r="C3" s="274"/>
      <c r="D3" s="274"/>
      <c r="E3" s="275"/>
      <c r="F3" s="288" t="s">
        <v>171</v>
      </c>
      <c r="G3" s="274"/>
      <c r="H3" s="275"/>
      <c r="I3" s="286" t="s">
        <v>84</v>
      </c>
      <c r="J3" s="273"/>
      <c r="K3" s="285"/>
      <c r="L3" s="284" t="s">
        <v>78</v>
      </c>
      <c r="M3" s="273"/>
      <c r="N3" s="285"/>
      <c r="O3" s="276" t="s">
        <v>1</v>
      </c>
      <c r="P3" s="277"/>
      <c r="Q3" s="278"/>
      <c r="R3" s="279" t="s">
        <v>2</v>
      </c>
      <c r="S3" s="280"/>
      <c r="T3" s="281"/>
      <c r="U3" s="282" t="s">
        <v>3</v>
      </c>
      <c r="V3" s="283"/>
      <c r="W3" s="283"/>
    </row>
    <row r="4" spans="1:24" ht="16.5" thickTop="1" thickBot="1" x14ac:dyDescent="0.3">
      <c r="A4" s="2" t="s">
        <v>4</v>
      </c>
      <c r="B4" s="145"/>
      <c r="C4" s="145"/>
      <c r="D4" s="145"/>
      <c r="E4" s="145"/>
      <c r="F4" s="3"/>
      <c r="G4" s="3"/>
      <c r="H4" s="3"/>
      <c r="I4" s="52"/>
      <c r="J4" s="52"/>
      <c r="K4" s="52"/>
      <c r="L4" s="36"/>
      <c r="M4" s="36"/>
      <c r="N4" s="36"/>
      <c r="O4" s="4"/>
      <c r="P4" s="4"/>
      <c r="Q4" s="4"/>
      <c r="R4" s="5"/>
      <c r="S4" s="5"/>
      <c r="T4" s="5"/>
      <c r="U4" s="6"/>
      <c r="V4" s="6"/>
      <c r="W4" s="6"/>
    </row>
    <row r="5" spans="1:24" ht="16.5" thickTop="1" thickBot="1" x14ac:dyDescent="0.3">
      <c r="A5" s="7" t="s">
        <v>5</v>
      </c>
      <c r="B5" s="140"/>
      <c r="C5" s="140">
        <v>75000</v>
      </c>
      <c r="D5" s="140"/>
      <c r="E5" s="140"/>
      <c r="F5" s="8"/>
      <c r="G5" s="8">
        <f>F6+F7+F8</f>
        <v>64924.19</v>
      </c>
      <c r="H5" s="8"/>
      <c r="I5" s="53"/>
      <c r="J5" s="53">
        <f>I6+I7+I8</f>
        <v>63283.229999999996</v>
      </c>
      <c r="K5" s="53"/>
      <c r="L5" s="37"/>
      <c r="M5" s="37">
        <f>L6+L7+L8+L9</f>
        <v>54583.97</v>
      </c>
      <c r="N5" s="37"/>
      <c r="O5" s="9"/>
      <c r="P5" s="9">
        <f>O6+O7+O8</f>
        <v>25542.54</v>
      </c>
      <c r="Q5" s="9"/>
      <c r="R5" s="10"/>
      <c r="S5" s="10">
        <f>R6+R7+R8</f>
        <v>36790.479999999996</v>
      </c>
      <c r="T5" s="10"/>
      <c r="U5" s="11"/>
      <c r="V5" s="11">
        <f>U6+U7+U8+U9</f>
        <v>6436.9699999999993</v>
      </c>
      <c r="W5" s="11"/>
    </row>
    <row r="6" spans="1:24" ht="16.5" thickTop="1" thickBot="1" x14ac:dyDescent="0.3">
      <c r="A6" s="7" t="s">
        <v>6</v>
      </c>
      <c r="B6" s="140">
        <v>32000</v>
      </c>
      <c r="C6" s="140"/>
      <c r="D6" s="140"/>
      <c r="E6" s="140"/>
      <c r="F6" s="8">
        <f>SuSa!K13</f>
        <v>42279.66</v>
      </c>
      <c r="G6" s="8"/>
      <c r="H6" s="8"/>
      <c r="I6" s="53">
        <v>29294.28</v>
      </c>
      <c r="J6" s="53"/>
      <c r="K6" s="53"/>
      <c r="L6" s="37">
        <v>14334.67</v>
      </c>
      <c r="M6" s="37"/>
      <c r="N6" s="37"/>
      <c r="O6" s="9">
        <v>6514.11</v>
      </c>
      <c r="P6" s="9"/>
      <c r="Q6" s="9"/>
      <c r="R6" s="10">
        <v>7353.77</v>
      </c>
      <c r="S6" s="10"/>
      <c r="T6" s="10"/>
      <c r="U6" s="11">
        <v>3794.77</v>
      </c>
      <c r="V6" s="11"/>
      <c r="W6" s="11"/>
    </row>
    <row r="7" spans="1:24" ht="16.5" thickTop="1" thickBot="1" x14ac:dyDescent="0.3">
      <c r="A7" s="7" t="s">
        <v>7</v>
      </c>
      <c r="B7" s="140">
        <v>33500</v>
      </c>
      <c r="C7" s="140"/>
      <c r="D7" s="140"/>
      <c r="E7" s="140"/>
      <c r="F7" s="8">
        <f>SuSa!K14</f>
        <v>22705.58</v>
      </c>
      <c r="G7" s="8"/>
      <c r="H7" s="8"/>
      <c r="I7" s="53">
        <v>24823.95</v>
      </c>
      <c r="J7" s="53"/>
      <c r="K7" s="53"/>
      <c r="L7" s="37">
        <v>21819.41</v>
      </c>
      <c r="M7" s="37"/>
      <c r="N7" s="37"/>
      <c r="O7" s="9">
        <v>13250.77</v>
      </c>
      <c r="P7" s="9"/>
      <c r="Q7" s="9"/>
      <c r="R7" s="10">
        <v>10239.370000000001</v>
      </c>
      <c r="S7" s="10"/>
      <c r="T7" s="10"/>
      <c r="U7" s="11">
        <v>2642.2</v>
      </c>
      <c r="V7" s="11"/>
      <c r="W7" s="11"/>
    </row>
    <row r="8" spans="1:24" ht="16.5" thickTop="1" thickBot="1" x14ac:dyDescent="0.3">
      <c r="A8" s="7" t="s">
        <v>8</v>
      </c>
      <c r="B8" s="140">
        <v>14000</v>
      </c>
      <c r="C8" s="140"/>
      <c r="D8" s="140"/>
      <c r="E8" s="140"/>
      <c r="F8" s="8">
        <f>-SuSa!J16</f>
        <v>-61.05</v>
      </c>
      <c r="G8" s="8"/>
      <c r="H8" s="8"/>
      <c r="I8" s="53">
        <v>9165</v>
      </c>
      <c r="J8" s="53"/>
      <c r="K8" s="53"/>
      <c r="L8" s="37">
        <v>18429.89</v>
      </c>
      <c r="M8" s="37"/>
      <c r="N8" s="37"/>
      <c r="O8" s="9">
        <v>5777.66</v>
      </c>
      <c r="P8" s="9"/>
      <c r="Q8" s="9"/>
      <c r="R8" s="10">
        <v>19197.34</v>
      </c>
      <c r="S8" s="10"/>
      <c r="T8" s="10"/>
      <c r="U8" s="11">
        <v>0</v>
      </c>
      <c r="V8" s="11"/>
      <c r="W8" s="11"/>
    </row>
    <row r="9" spans="1:24" ht="16.5" thickTop="1" thickBot="1" x14ac:dyDescent="0.3">
      <c r="A9" s="7" t="s">
        <v>9</v>
      </c>
      <c r="B9" s="140"/>
      <c r="C9" s="140"/>
      <c r="D9" s="140"/>
      <c r="E9" s="140"/>
      <c r="F9" s="8"/>
      <c r="G9" s="8"/>
      <c r="H9" s="8"/>
      <c r="I9" s="53"/>
      <c r="J9" s="53"/>
      <c r="K9" s="53"/>
      <c r="L9" s="37"/>
      <c r="M9" s="37"/>
      <c r="N9" s="37"/>
      <c r="O9" s="9"/>
      <c r="P9" s="9"/>
      <c r="Q9" s="9"/>
      <c r="R9" s="10"/>
      <c r="S9" s="10"/>
      <c r="T9" s="10"/>
      <c r="U9" s="11">
        <v>0</v>
      </c>
      <c r="V9" s="11"/>
      <c r="W9" s="11"/>
    </row>
    <row r="10" spans="1:24" ht="16.5" thickTop="1" thickBot="1" x14ac:dyDescent="0.3">
      <c r="A10" s="7" t="s">
        <v>10</v>
      </c>
      <c r="B10" s="140"/>
      <c r="C10" s="140"/>
      <c r="D10" s="140"/>
      <c r="E10" s="140"/>
      <c r="F10" s="8"/>
      <c r="G10" s="8"/>
      <c r="H10" s="8"/>
      <c r="I10" s="53"/>
      <c r="J10" s="53"/>
      <c r="K10" s="53"/>
      <c r="L10" s="37"/>
      <c r="M10" s="37"/>
      <c r="N10" s="37"/>
      <c r="O10" s="9"/>
      <c r="P10" s="9"/>
      <c r="Q10" s="9"/>
      <c r="R10" s="10"/>
      <c r="S10" s="10"/>
      <c r="T10" s="10"/>
      <c r="U10" s="11"/>
      <c r="V10" s="11">
        <f>U11+U12</f>
        <v>0</v>
      </c>
      <c r="W10" s="11"/>
    </row>
    <row r="11" spans="1:24" ht="16.5" thickTop="1" thickBot="1" x14ac:dyDescent="0.3">
      <c r="A11" s="7" t="s">
        <v>11</v>
      </c>
      <c r="B11" s="140"/>
      <c r="C11" s="140"/>
      <c r="D11" s="140"/>
      <c r="E11" s="140"/>
      <c r="F11" s="8"/>
      <c r="G11" s="8"/>
      <c r="H11" s="8"/>
      <c r="I11" s="53"/>
      <c r="J11" s="53"/>
      <c r="K11" s="53"/>
      <c r="L11" s="37"/>
      <c r="M11" s="37"/>
      <c r="N11" s="37"/>
      <c r="O11" s="9"/>
      <c r="P11" s="9"/>
      <c r="Q11" s="9"/>
      <c r="R11" s="10"/>
      <c r="S11" s="10"/>
      <c r="T11" s="10"/>
      <c r="U11" s="11">
        <v>0</v>
      </c>
      <c r="V11" s="11"/>
      <c r="W11" s="11"/>
    </row>
    <row r="12" spans="1:24" ht="16.5" thickTop="1" thickBot="1" x14ac:dyDescent="0.3">
      <c r="A12" s="7" t="s">
        <v>12</v>
      </c>
      <c r="B12" s="140"/>
      <c r="C12" s="140"/>
      <c r="D12" s="140"/>
      <c r="E12" s="140"/>
      <c r="F12" s="8"/>
      <c r="G12" s="8"/>
      <c r="H12" s="8"/>
      <c r="I12" s="53"/>
      <c r="J12" s="53"/>
      <c r="K12" s="53"/>
      <c r="L12" s="37"/>
      <c r="M12" s="37"/>
      <c r="N12" s="37"/>
      <c r="O12" s="9"/>
      <c r="P12" s="9"/>
      <c r="Q12" s="9"/>
      <c r="R12" s="10"/>
      <c r="S12" s="10"/>
      <c r="T12" s="10"/>
      <c r="U12" s="11">
        <v>0</v>
      </c>
      <c r="V12" s="11"/>
      <c r="W12" s="11"/>
    </row>
    <row r="13" spans="1:24" ht="16.5" thickTop="1" thickBot="1" x14ac:dyDescent="0.3">
      <c r="A13" s="7" t="s">
        <v>13</v>
      </c>
      <c r="B13" s="140"/>
      <c r="C13" s="140">
        <f>B14+B17</f>
        <v>215000</v>
      </c>
      <c r="D13" s="140"/>
      <c r="E13" s="140"/>
      <c r="F13" s="8"/>
      <c r="G13" s="8">
        <f>F14+F17+F18</f>
        <v>472383.19</v>
      </c>
      <c r="H13" s="8"/>
      <c r="I13" s="53"/>
      <c r="J13" s="53">
        <f>I14+I17</f>
        <v>732529.71</v>
      </c>
      <c r="K13" s="53"/>
      <c r="L13" s="37"/>
      <c r="M13" s="37">
        <f>L14+L17</f>
        <v>880159.70000000007</v>
      </c>
      <c r="N13" s="37"/>
      <c r="O13" s="9"/>
      <c r="P13" s="9">
        <f>O17+O14</f>
        <v>253984.92</v>
      </c>
      <c r="Q13" s="9"/>
      <c r="R13" s="10"/>
      <c r="S13" s="10">
        <f>R14+R17</f>
        <v>405782</v>
      </c>
      <c r="T13" s="10"/>
      <c r="U13" s="11"/>
      <c r="V13" s="11">
        <f>U14+U17</f>
        <v>276873.96999999997</v>
      </c>
      <c r="W13" s="11"/>
    </row>
    <row r="14" spans="1:24" ht="16.5" thickTop="1" thickBot="1" x14ac:dyDescent="0.3">
      <c r="A14" s="7" t="s">
        <v>14</v>
      </c>
      <c r="B14" s="140">
        <v>150000</v>
      </c>
      <c r="C14" s="140"/>
      <c r="D14" s="140"/>
      <c r="E14" s="140"/>
      <c r="F14" s="22">
        <f>SuSa!K15</f>
        <v>275311.19</v>
      </c>
      <c r="G14" s="8"/>
      <c r="H14" s="8"/>
      <c r="I14" s="53">
        <v>152866</v>
      </c>
      <c r="J14" s="53"/>
      <c r="K14" s="53"/>
      <c r="L14" s="37">
        <v>236135.41</v>
      </c>
      <c r="M14" s="37"/>
      <c r="N14" s="37"/>
      <c r="O14" s="9">
        <v>253984.92</v>
      </c>
      <c r="P14" s="9"/>
      <c r="Q14" s="9"/>
      <c r="R14" s="10">
        <v>161500</v>
      </c>
      <c r="S14" s="10"/>
      <c r="T14" s="10"/>
      <c r="U14" s="11">
        <v>21155.97</v>
      </c>
      <c r="V14" s="11"/>
      <c r="W14" s="11"/>
    </row>
    <row r="15" spans="1:24" ht="16.5" thickTop="1" thickBot="1" x14ac:dyDescent="0.3">
      <c r="A15" s="7" t="s">
        <v>162</v>
      </c>
      <c r="B15" s="140">
        <v>30000</v>
      </c>
      <c r="C15" s="140"/>
      <c r="D15" s="140"/>
      <c r="E15" s="140"/>
      <c r="F15" s="22">
        <v>5447.69</v>
      </c>
      <c r="G15" s="8"/>
      <c r="H15" s="8"/>
      <c r="I15" s="53">
        <v>26250</v>
      </c>
      <c r="J15" s="53"/>
      <c r="K15" s="53"/>
      <c r="L15" s="37"/>
      <c r="M15" s="37"/>
      <c r="N15" s="37"/>
      <c r="O15" s="9"/>
      <c r="P15" s="9"/>
      <c r="Q15" s="9"/>
      <c r="R15" s="10">
        <f>'[1]Spenderliste (1)'!$E$80</f>
        <v>0</v>
      </c>
      <c r="S15" s="10"/>
      <c r="T15" s="10"/>
      <c r="U15" s="11"/>
      <c r="V15" s="11"/>
      <c r="W15" s="11"/>
    </row>
    <row r="16" spans="1:24" ht="16.5" thickTop="1" thickBot="1" x14ac:dyDescent="0.3">
      <c r="A16" s="7" t="s">
        <v>161</v>
      </c>
      <c r="B16" s="140">
        <v>5000</v>
      </c>
      <c r="C16" s="140"/>
      <c r="D16" s="140"/>
      <c r="E16" s="140"/>
      <c r="F16" s="22">
        <v>2500</v>
      </c>
      <c r="G16" s="8"/>
      <c r="H16" s="8"/>
      <c r="I16" s="53">
        <v>11606</v>
      </c>
      <c r="J16" s="53"/>
      <c r="K16" s="53"/>
      <c r="L16" s="37"/>
      <c r="M16" s="37"/>
      <c r="N16" s="37"/>
      <c r="O16" s="9"/>
      <c r="P16" s="9"/>
      <c r="Q16" s="9"/>
      <c r="R16" s="10"/>
      <c r="S16" s="10"/>
      <c r="T16" s="10"/>
      <c r="U16" s="11"/>
      <c r="V16" s="11"/>
      <c r="W16" s="11"/>
    </row>
    <row r="17" spans="1:23" ht="16.5" thickTop="1" thickBot="1" x14ac:dyDescent="0.3">
      <c r="A17" s="7" t="s">
        <v>15</v>
      </c>
      <c r="B17" s="140">
        <v>65000</v>
      </c>
      <c r="C17" s="140"/>
      <c r="D17" s="140"/>
      <c r="E17" s="140"/>
      <c r="F17" s="22">
        <f>SuSa!I3</f>
        <v>176312</v>
      </c>
      <c r="G17" s="8"/>
      <c r="H17" s="8"/>
      <c r="I17" s="53">
        <v>579663.71</v>
      </c>
      <c r="J17" s="53"/>
      <c r="K17" s="53"/>
      <c r="L17" s="37">
        <v>644024.29</v>
      </c>
      <c r="M17" s="37"/>
      <c r="N17" s="37"/>
      <c r="O17" s="9"/>
      <c r="P17" s="9"/>
      <c r="Q17" s="9"/>
      <c r="R17" s="10">
        <v>244282</v>
      </c>
      <c r="S17" s="10"/>
      <c r="T17" s="10"/>
      <c r="U17" s="11">
        <v>255718</v>
      </c>
      <c r="V17" s="11"/>
      <c r="W17" s="11"/>
    </row>
    <row r="18" spans="1:23" ht="16.5" thickTop="1" thickBot="1" x14ac:dyDescent="0.3">
      <c r="A18" s="7" t="s">
        <v>329</v>
      </c>
      <c r="B18" s="140"/>
      <c r="C18" s="140"/>
      <c r="D18" s="140"/>
      <c r="E18" s="140"/>
      <c r="F18" s="22">
        <v>20760</v>
      </c>
      <c r="G18" s="8"/>
      <c r="H18" s="8"/>
      <c r="I18" s="53"/>
      <c r="J18" s="53"/>
      <c r="K18" s="53"/>
      <c r="L18" s="37"/>
      <c r="M18" s="37"/>
      <c r="N18" s="37"/>
      <c r="O18" s="9"/>
      <c r="P18" s="9"/>
      <c r="Q18" s="9"/>
      <c r="R18" s="10"/>
      <c r="S18" s="10"/>
      <c r="T18" s="10"/>
      <c r="U18" s="11"/>
      <c r="V18" s="11"/>
      <c r="W18" s="11"/>
    </row>
    <row r="19" spans="1:23" ht="16.5" thickTop="1" thickBot="1" x14ac:dyDescent="0.3">
      <c r="A19" s="2" t="s">
        <v>16</v>
      </c>
      <c r="B19" s="145"/>
      <c r="C19" s="145"/>
      <c r="D19" s="145"/>
      <c r="E19" s="145">
        <f>C13+C5</f>
        <v>290000</v>
      </c>
      <c r="F19" s="3"/>
      <c r="G19" s="3"/>
      <c r="H19" s="3">
        <f>G5+G13</f>
        <v>537307.38</v>
      </c>
      <c r="I19" s="52"/>
      <c r="J19" s="52"/>
      <c r="K19" s="52">
        <f>J5+J13</f>
        <v>795812.94</v>
      </c>
      <c r="L19" s="36"/>
      <c r="M19" s="36"/>
      <c r="N19" s="36">
        <f>M5+M13</f>
        <v>934743.67</v>
      </c>
      <c r="O19" s="4"/>
      <c r="P19" s="4"/>
      <c r="Q19" s="4">
        <f>P5+P10+P13</f>
        <v>279527.46000000002</v>
      </c>
      <c r="R19" s="5"/>
      <c r="S19" s="5">
        <f>S5+S10+S13</f>
        <v>442572.48</v>
      </c>
      <c r="T19" s="5"/>
      <c r="U19" s="12"/>
      <c r="V19" s="12"/>
      <c r="W19" s="12">
        <f>V5+V13+V10</f>
        <v>283310.93999999994</v>
      </c>
    </row>
    <row r="20" spans="1:23" ht="16.5" thickTop="1" thickBot="1" x14ac:dyDescent="0.3">
      <c r="A20" s="2" t="s">
        <v>17</v>
      </c>
      <c r="B20" s="145"/>
      <c r="C20" s="145"/>
      <c r="D20" s="145"/>
      <c r="E20" s="145"/>
      <c r="F20" s="3"/>
      <c r="G20" s="3"/>
      <c r="H20" s="3"/>
      <c r="I20" s="52"/>
      <c r="J20" s="52"/>
      <c r="K20" s="52"/>
      <c r="L20" s="36"/>
      <c r="M20" s="36"/>
      <c r="N20" s="43"/>
      <c r="O20" s="4"/>
      <c r="P20" s="4"/>
      <c r="Q20" s="4"/>
      <c r="R20" s="5"/>
      <c r="S20" s="5"/>
      <c r="T20" s="5"/>
      <c r="U20" s="13"/>
      <c r="V20" s="13"/>
      <c r="W20" s="13"/>
    </row>
    <row r="21" spans="1:23" ht="16.5" thickTop="1" thickBot="1" x14ac:dyDescent="0.3">
      <c r="A21" s="7" t="s">
        <v>18</v>
      </c>
      <c r="B21" s="140"/>
      <c r="C21" s="140"/>
      <c r="D21" s="140">
        <v>200000</v>
      </c>
      <c r="E21" s="140"/>
      <c r="F21" s="8"/>
      <c r="G21" s="8">
        <f>Projektausgaben!G65</f>
        <v>231676.89</v>
      </c>
      <c r="H21" s="22"/>
      <c r="I21" s="53"/>
      <c r="J21" s="53">
        <f>Projektausgaben!J65</f>
        <v>219597.71000000002</v>
      </c>
      <c r="K21" s="53"/>
      <c r="L21" s="37"/>
      <c r="M21" s="37">
        <f>Projektausgaben!L65</f>
        <v>210424.11000000002</v>
      </c>
      <c r="N21" s="37"/>
      <c r="O21" s="9"/>
      <c r="P21" s="9">
        <v>241792.3</v>
      </c>
      <c r="Q21" s="9"/>
      <c r="R21" s="10"/>
      <c r="S21" s="10">
        <v>170842.94</v>
      </c>
      <c r="T21" s="10"/>
      <c r="U21" s="11"/>
      <c r="V21" s="11">
        <v>18640.22</v>
      </c>
      <c r="W21" s="11"/>
    </row>
    <row r="22" spans="1:23" ht="16.5" thickTop="1" thickBot="1" x14ac:dyDescent="0.3">
      <c r="A22" s="7" t="s">
        <v>377</v>
      </c>
      <c r="B22" s="140"/>
      <c r="C22" s="140"/>
      <c r="D22" s="140"/>
      <c r="E22" s="140"/>
      <c r="F22" s="8"/>
      <c r="G22" s="15"/>
      <c r="H22" s="22"/>
      <c r="I22" s="55"/>
      <c r="J22" s="55"/>
      <c r="K22" s="55"/>
      <c r="L22" s="42"/>
      <c r="M22" s="42"/>
      <c r="N22" s="42"/>
      <c r="O22" s="9"/>
      <c r="P22" s="9"/>
      <c r="Q22" s="9"/>
      <c r="R22" s="10"/>
      <c r="S22" s="10"/>
      <c r="T22" s="10"/>
      <c r="U22" s="11"/>
      <c r="V22" s="11"/>
      <c r="W22" s="11"/>
    </row>
    <row r="23" spans="1:23" ht="16.5" thickTop="1" thickBot="1" x14ac:dyDescent="0.3">
      <c r="A23" s="7" t="s">
        <v>378</v>
      </c>
      <c r="B23" s="140"/>
      <c r="C23" s="140"/>
      <c r="D23" s="140"/>
      <c r="E23" s="140"/>
      <c r="F23" s="8"/>
      <c r="G23" s="15"/>
      <c r="H23" s="22"/>
      <c r="I23" s="55"/>
      <c r="J23" s="55"/>
      <c r="K23" s="55"/>
      <c r="L23" s="42"/>
      <c r="M23" s="42"/>
      <c r="N23" s="42"/>
      <c r="O23" s="9"/>
      <c r="P23" s="9"/>
      <c r="Q23" s="9"/>
      <c r="R23" s="10"/>
      <c r="S23" s="10"/>
      <c r="T23" s="10"/>
      <c r="U23" s="11"/>
      <c r="V23" s="11"/>
      <c r="W23" s="11"/>
    </row>
    <row r="24" spans="1:23" ht="16.5" thickTop="1" thickBot="1" x14ac:dyDescent="0.3">
      <c r="A24" s="7" t="s">
        <v>19</v>
      </c>
      <c r="B24" s="140"/>
      <c r="C24" s="140"/>
      <c r="D24" s="140"/>
      <c r="E24" s="140"/>
      <c r="F24" s="8"/>
      <c r="G24" s="15"/>
      <c r="H24" s="8"/>
      <c r="I24" s="55"/>
      <c r="J24" s="55"/>
      <c r="K24" s="55"/>
      <c r="L24" s="42"/>
      <c r="M24" s="42"/>
      <c r="N24" s="42"/>
      <c r="O24" s="9"/>
      <c r="P24" s="9"/>
      <c r="Q24" s="9"/>
      <c r="R24" s="10"/>
      <c r="S24" s="10"/>
      <c r="T24" s="10"/>
      <c r="U24" s="11"/>
      <c r="V24" s="11">
        <v>0</v>
      </c>
      <c r="W24" s="11"/>
    </row>
    <row r="25" spans="1:23" ht="16.5" thickTop="1" thickBot="1" x14ac:dyDescent="0.3">
      <c r="A25" s="7" t="s">
        <v>20</v>
      </c>
      <c r="B25" s="140"/>
      <c r="C25" s="140"/>
      <c r="D25" s="140"/>
      <c r="E25" s="140"/>
      <c r="F25" s="8"/>
      <c r="G25" s="8"/>
      <c r="H25" s="8"/>
      <c r="I25" s="53"/>
      <c r="J25" s="53"/>
      <c r="K25" s="53"/>
      <c r="L25" s="37"/>
      <c r="M25" s="37"/>
      <c r="N25" s="37"/>
      <c r="O25" s="9"/>
      <c r="P25" s="9"/>
      <c r="Q25" s="9"/>
      <c r="R25" s="10"/>
      <c r="S25" s="10"/>
      <c r="T25" s="10"/>
      <c r="U25" s="11">
        <v>0</v>
      </c>
      <c r="V25" s="11"/>
      <c r="W25" s="11"/>
    </row>
    <row r="26" spans="1:23" ht="16.5" thickTop="1" thickBot="1" x14ac:dyDescent="0.3">
      <c r="A26" s="7" t="s">
        <v>21</v>
      </c>
      <c r="B26" s="140"/>
      <c r="C26" s="140"/>
      <c r="D26" s="140"/>
      <c r="E26" s="140"/>
      <c r="F26" s="8"/>
      <c r="G26" s="8"/>
      <c r="H26" s="8"/>
      <c r="I26" s="53"/>
      <c r="J26" s="53"/>
      <c r="K26" s="53"/>
      <c r="L26" s="37"/>
      <c r="M26" s="37"/>
      <c r="N26" s="37"/>
      <c r="O26" s="9"/>
      <c r="P26" s="9"/>
      <c r="Q26" s="9"/>
      <c r="R26" s="10"/>
      <c r="S26" s="10"/>
      <c r="T26" s="10"/>
      <c r="U26" s="11">
        <v>0</v>
      </c>
      <c r="V26" s="11"/>
      <c r="W26" s="11"/>
    </row>
    <row r="27" spans="1:23" ht="16.5" thickTop="1" thickBot="1" x14ac:dyDescent="0.3">
      <c r="A27" s="7" t="s">
        <v>22</v>
      </c>
      <c r="B27" s="140"/>
      <c r="C27" s="140"/>
      <c r="D27" s="140"/>
      <c r="E27" s="140"/>
      <c r="F27" s="8"/>
      <c r="G27" s="8"/>
      <c r="H27" s="8"/>
      <c r="I27" s="53"/>
      <c r="J27" s="53"/>
      <c r="K27" s="53"/>
      <c r="L27" s="37"/>
      <c r="M27" s="37"/>
      <c r="N27" s="37"/>
      <c r="O27" s="9"/>
      <c r="P27" s="9"/>
      <c r="Q27" s="9"/>
      <c r="R27" s="10"/>
      <c r="S27" s="10"/>
      <c r="T27" s="10"/>
      <c r="U27" s="11">
        <v>0</v>
      </c>
      <c r="V27" s="11"/>
      <c r="W27" s="11"/>
    </row>
    <row r="28" spans="1:23" ht="16.5" thickTop="1" thickBot="1" x14ac:dyDescent="0.3">
      <c r="A28" s="7" t="s">
        <v>23</v>
      </c>
      <c r="B28" s="140"/>
      <c r="C28" s="140"/>
      <c r="D28" s="140"/>
      <c r="E28" s="140"/>
      <c r="F28" s="8"/>
      <c r="G28" s="8"/>
      <c r="H28" s="8"/>
      <c r="I28" s="53"/>
      <c r="J28" s="53"/>
      <c r="K28" s="53"/>
      <c r="L28" s="37"/>
      <c r="M28" s="37"/>
      <c r="N28" s="37"/>
      <c r="O28" s="9"/>
      <c r="P28" s="9"/>
      <c r="Q28" s="9"/>
      <c r="R28" s="10"/>
      <c r="S28" s="10"/>
      <c r="T28" s="10"/>
      <c r="U28" s="11">
        <v>0</v>
      </c>
      <c r="V28" s="11"/>
      <c r="W28" s="11"/>
    </row>
    <row r="29" spans="1:23" ht="16.5" thickTop="1" thickBot="1" x14ac:dyDescent="0.3">
      <c r="A29" s="7" t="s">
        <v>24</v>
      </c>
      <c r="B29" s="140"/>
      <c r="C29" s="140"/>
      <c r="D29" s="140"/>
      <c r="E29" s="140"/>
      <c r="F29" s="8"/>
      <c r="G29" s="8">
        <f>F30</f>
        <v>444.57</v>
      </c>
      <c r="H29" s="8"/>
      <c r="I29" s="53"/>
      <c r="J29" s="53"/>
      <c r="K29" s="53"/>
      <c r="L29" s="37"/>
      <c r="M29" s="37"/>
      <c r="N29" s="37"/>
      <c r="O29" s="9"/>
      <c r="P29" s="9"/>
      <c r="Q29" s="9"/>
      <c r="R29" s="10"/>
      <c r="S29" s="10"/>
      <c r="T29" s="10"/>
      <c r="U29" s="11"/>
      <c r="V29" s="11">
        <v>95.2</v>
      </c>
      <c r="W29" s="11"/>
    </row>
    <row r="30" spans="1:23" ht="16.5" thickTop="1" thickBot="1" x14ac:dyDescent="0.3">
      <c r="A30" s="7" t="s">
        <v>208</v>
      </c>
      <c r="B30" s="140"/>
      <c r="C30" s="140"/>
      <c r="D30" s="140"/>
      <c r="E30" s="140"/>
      <c r="F30" s="8">
        <f>SuSa!J22</f>
        <v>444.57</v>
      </c>
      <c r="G30" s="8"/>
      <c r="H30" s="8"/>
      <c r="I30" s="53"/>
      <c r="J30" s="53"/>
      <c r="K30" s="53"/>
      <c r="L30" s="37"/>
      <c r="M30" s="37"/>
      <c r="N30" s="37"/>
      <c r="O30" s="9"/>
      <c r="P30" s="9"/>
      <c r="Q30" s="9"/>
      <c r="R30" s="10"/>
      <c r="S30" s="10"/>
      <c r="T30" s="10"/>
      <c r="U30" s="11"/>
      <c r="V30" s="11"/>
      <c r="W30" s="11"/>
    </row>
    <row r="31" spans="1:23" ht="16.5" thickTop="1" thickBot="1" x14ac:dyDescent="0.3">
      <c r="A31" s="7" t="s">
        <v>25</v>
      </c>
      <c r="B31" s="140"/>
      <c r="C31" s="140"/>
      <c r="D31" s="140"/>
      <c r="E31" s="140"/>
      <c r="F31" s="8"/>
      <c r="G31" s="8"/>
      <c r="H31" s="8"/>
      <c r="I31" s="53"/>
      <c r="J31" s="53"/>
      <c r="K31" s="53"/>
      <c r="L31" s="37"/>
      <c r="M31" s="37"/>
      <c r="N31" s="37"/>
      <c r="O31" s="9"/>
      <c r="P31" s="9"/>
      <c r="Q31" s="9"/>
      <c r="R31" s="10"/>
      <c r="S31" s="10"/>
      <c r="T31" s="10"/>
      <c r="U31" s="11"/>
      <c r="V31" s="11">
        <v>0</v>
      </c>
      <c r="W31" s="11"/>
    </row>
    <row r="32" spans="1:23" ht="16.5" thickTop="1" thickBot="1" x14ac:dyDescent="0.3">
      <c r="A32" s="7" t="s">
        <v>26</v>
      </c>
      <c r="B32" s="140"/>
      <c r="C32" s="140"/>
      <c r="D32" s="140">
        <f>B34+B36+B37+B38+B39+B41+B43</f>
        <v>7100</v>
      </c>
      <c r="E32" s="140"/>
      <c r="F32" s="8"/>
      <c r="G32" s="8">
        <f>F33+F34+F35+F36+F37+F38+F39+F40+F41+F42+F43</f>
        <v>5257.05</v>
      </c>
      <c r="H32" s="8"/>
      <c r="I32" s="53"/>
      <c r="J32" s="53">
        <f>I33+I34+I35+I36+I37+I38+I40+I41+I42+I43+I39</f>
        <v>19105.650000000001</v>
      </c>
      <c r="K32" s="53"/>
      <c r="L32" s="37"/>
      <c r="M32" s="37">
        <f>L34+L36+L37+L38+L43+L40</f>
        <v>3458.4300000000003</v>
      </c>
      <c r="N32" s="37"/>
      <c r="O32" s="9"/>
      <c r="P32" s="9">
        <v>6170.77</v>
      </c>
      <c r="Q32" s="9"/>
      <c r="R32" s="10"/>
      <c r="S32" s="10">
        <f>R33+R34+R35+R36+R37+R38+R41+R42</f>
        <v>133.88</v>
      </c>
      <c r="T32" s="10"/>
      <c r="U32" s="11"/>
      <c r="V32" s="11">
        <f>U33+U34+U35+U36+U38+U41+U42</f>
        <v>6681.61</v>
      </c>
      <c r="W32" s="11"/>
    </row>
    <row r="33" spans="1:23" ht="16.5" thickTop="1" thickBot="1" x14ac:dyDescent="0.3">
      <c r="A33" s="7" t="s">
        <v>27</v>
      </c>
      <c r="B33" s="140"/>
      <c r="C33" s="140"/>
      <c r="D33" s="140"/>
      <c r="E33" s="140"/>
      <c r="F33" s="8"/>
      <c r="G33" s="8"/>
      <c r="H33" s="8"/>
      <c r="I33" s="53"/>
      <c r="J33" s="53"/>
      <c r="K33" s="53"/>
      <c r="L33" s="37"/>
      <c r="M33" s="37"/>
      <c r="N33" s="37"/>
      <c r="O33" s="9"/>
      <c r="P33" s="9"/>
      <c r="Q33" s="9"/>
      <c r="R33" s="10"/>
      <c r="S33" s="10"/>
      <c r="T33" s="10"/>
      <c r="U33" s="11">
        <v>0</v>
      </c>
      <c r="V33" s="11"/>
      <c r="W33" s="16"/>
    </row>
    <row r="34" spans="1:23" ht="16.5" thickTop="1" thickBot="1" x14ac:dyDescent="0.3">
      <c r="A34" s="7" t="s">
        <v>28</v>
      </c>
      <c r="B34" s="140">
        <v>1000</v>
      </c>
      <c r="C34" s="140"/>
      <c r="D34" s="140"/>
      <c r="E34" s="140"/>
      <c r="F34" s="178">
        <f>SuSa!J21</f>
        <v>637.64</v>
      </c>
      <c r="G34" s="14"/>
      <c r="H34" s="8"/>
      <c r="I34" s="53">
        <v>1146.5999999999999</v>
      </c>
      <c r="J34" s="53"/>
      <c r="K34" s="53"/>
      <c r="L34" s="37">
        <v>1083.17</v>
      </c>
      <c r="M34" s="37"/>
      <c r="N34" s="37"/>
      <c r="O34" s="9"/>
      <c r="P34" s="9"/>
      <c r="Q34" s="9"/>
      <c r="R34" s="10"/>
      <c r="S34" s="10"/>
      <c r="T34" s="10"/>
      <c r="U34" s="11">
        <v>0</v>
      </c>
      <c r="V34" s="11"/>
      <c r="W34" s="17"/>
    </row>
    <row r="35" spans="1:23" ht="16.5" thickTop="1" thickBot="1" x14ac:dyDescent="0.3">
      <c r="A35" s="7" t="s">
        <v>29</v>
      </c>
      <c r="B35" s="140"/>
      <c r="C35" s="140"/>
      <c r="D35" s="140"/>
      <c r="E35" s="140"/>
      <c r="F35" s="8"/>
      <c r="G35" s="8"/>
      <c r="H35" s="8"/>
      <c r="I35" s="53"/>
      <c r="J35" s="53"/>
      <c r="K35" s="53"/>
      <c r="L35" s="37"/>
      <c r="M35" s="37"/>
      <c r="N35" s="37"/>
      <c r="O35" s="4"/>
      <c r="P35" s="4"/>
      <c r="Q35" s="4"/>
      <c r="R35" s="5"/>
      <c r="S35" s="5"/>
      <c r="T35" s="5"/>
      <c r="U35" s="11">
        <v>0</v>
      </c>
      <c r="V35" s="11"/>
      <c r="W35" s="18"/>
    </row>
    <row r="36" spans="1:23" ht="16.5" thickTop="1" thickBot="1" x14ac:dyDescent="0.3">
      <c r="A36" s="7" t="s">
        <v>30</v>
      </c>
      <c r="B36" s="140">
        <v>300</v>
      </c>
      <c r="C36" s="140"/>
      <c r="D36" s="140"/>
      <c r="E36" s="140"/>
      <c r="F36" s="8"/>
      <c r="G36" s="8"/>
      <c r="H36" s="8"/>
      <c r="I36" s="53">
        <v>83.18</v>
      </c>
      <c r="J36" s="53"/>
      <c r="K36" s="53"/>
      <c r="L36" s="37"/>
      <c r="M36" s="37"/>
      <c r="N36" s="37"/>
      <c r="O36" s="4"/>
      <c r="P36" s="4"/>
      <c r="Q36" s="4"/>
      <c r="R36" s="5">
        <v>45.01</v>
      </c>
      <c r="S36" s="5"/>
      <c r="T36" s="5"/>
      <c r="U36" s="11">
        <v>6681.61</v>
      </c>
      <c r="V36" s="11"/>
      <c r="W36" s="11"/>
    </row>
    <row r="37" spans="1:23" ht="16.5" thickTop="1" thickBot="1" x14ac:dyDescent="0.3">
      <c r="A37" s="7" t="s">
        <v>31</v>
      </c>
      <c r="B37" s="140">
        <v>3000</v>
      </c>
      <c r="C37" s="140"/>
      <c r="D37" s="140"/>
      <c r="E37" s="140"/>
      <c r="F37" s="8">
        <f>SuSa!J20</f>
        <v>727.72</v>
      </c>
      <c r="G37" s="8"/>
      <c r="H37" s="8"/>
      <c r="I37" s="53">
        <v>177.98</v>
      </c>
      <c r="J37" s="53"/>
      <c r="K37" s="53"/>
      <c r="L37" s="37"/>
      <c r="M37" s="37"/>
      <c r="N37" s="37"/>
      <c r="O37" s="4"/>
      <c r="P37" s="4"/>
      <c r="Q37" s="4"/>
      <c r="R37" s="5"/>
      <c r="S37" s="5"/>
      <c r="T37" s="5"/>
      <c r="U37" s="11">
        <v>0</v>
      </c>
      <c r="V37" s="11"/>
      <c r="W37" s="11"/>
    </row>
    <row r="38" spans="1:23" ht="16.5" thickTop="1" thickBot="1" x14ac:dyDescent="0.3">
      <c r="A38" s="7" t="s">
        <v>133</v>
      </c>
      <c r="B38" s="140">
        <v>200</v>
      </c>
      <c r="C38" s="140"/>
      <c r="D38" s="140"/>
      <c r="E38" s="140"/>
      <c r="F38" s="8">
        <f>SuSa!J18</f>
        <v>83.3</v>
      </c>
      <c r="G38" s="8"/>
      <c r="H38" s="8"/>
      <c r="I38" s="53">
        <v>83.3</v>
      </c>
      <c r="J38" s="53"/>
      <c r="K38" s="53"/>
      <c r="L38" s="37">
        <v>537.47</v>
      </c>
      <c r="M38" s="37"/>
      <c r="N38" s="37"/>
      <c r="O38" s="9">
        <v>2793.64</v>
      </c>
      <c r="P38" s="4"/>
      <c r="Q38" s="4"/>
      <c r="R38" s="10">
        <v>88.87</v>
      </c>
      <c r="S38" s="5"/>
      <c r="T38" s="5"/>
      <c r="U38" s="11">
        <v>0</v>
      </c>
      <c r="V38" s="11"/>
      <c r="W38" s="11"/>
    </row>
    <row r="39" spans="1:23" ht="16.5" thickTop="1" thickBot="1" x14ac:dyDescent="0.3">
      <c r="A39" s="7" t="s">
        <v>132</v>
      </c>
      <c r="B39" s="140">
        <v>600</v>
      </c>
      <c r="C39" s="140"/>
      <c r="D39" s="140"/>
      <c r="E39" s="140"/>
      <c r="F39" s="8">
        <f>SuSa!J23</f>
        <v>864.06</v>
      </c>
      <c r="G39" s="8"/>
      <c r="H39" s="8"/>
      <c r="I39" s="53">
        <v>1641.79</v>
      </c>
      <c r="J39" s="53"/>
      <c r="K39" s="53"/>
      <c r="L39" s="37"/>
      <c r="M39" s="37"/>
      <c r="N39" s="37"/>
      <c r="O39" s="9"/>
      <c r="P39" s="4"/>
      <c r="Q39" s="4"/>
      <c r="R39" s="10"/>
      <c r="S39" s="5"/>
      <c r="T39" s="5"/>
      <c r="U39" s="11"/>
      <c r="V39" s="11"/>
      <c r="W39" s="11"/>
    </row>
    <row r="40" spans="1:23" ht="16.5" thickTop="1" thickBot="1" x14ac:dyDescent="0.3">
      <c r="A40" s="7" t="s">
        <v>134</v>
      </c>
      <c r="B40" s="149">
        <v>250</v>
      </c>
      <c r="C40" s="140"/>
      <c r="D40" s="140"/>
      <c r="E40" s="140"/>
      <c r="F40" s="8">
        <v>250</v>
      </c>
      <c r="G40" s="8"/>
      <c r="H40" s="8"/>
      <c r="I40" s="53">
        <v>250</v>
      </c>
      <c r="J40" s="53"/>
      <c r="K40" s="53"/>
      <c r="L40" s="37">
        <v>125</v>
      </c>
      <c r="M40" s="37"/>
      <c r="N40" s="37"/>
      <c r="O40" s="9"/>
      <c r="P40" s="4"/>
      <c r="Q40" s="4"/>
      <c r="R40" s="10"/>
      <c r="S40" s="5"/>
      <c r="T40" s="5"/>
      <c r="U40" s="11"/>
      <c r="V40" s="11"/>
      <c r="W40" s="11"/>
    </row>
    <row r="41" spans="1:23" ht="16.5" thickTop="1" thickBot="1" x14ac:dyDescent="0.3">
      <c r="A41" s="7" t="s">
        <v>135</v>
      </c>
      <c r="B41" s="140"/>
      <c r="C41" s="140"/>
      <c r="D41" s="140"/>
      <c r="E41" s="140"/>
      <c r="F41" s="8"/>
      <c r="G41" s="8"/>
      <c r="H41" s="8"/>
      <c r="I41" s="53"/>
      <c r="J41" s="53"/>
      <c r="K41" s="53"/>
      <c r="L41" s="37"/>
      <c r="M41" s="37"/>
      <c r="N41" s="37"/>
      <c r="O41" s="9"/>
      <c r="P41" s="9"/>
      <c r="Q41" s="9"/>
      <c r="R41" s="10"/>
      <c r="S41" s="10"/>
      <c r="T41" s="10"/>
      <c r="U41" s="11">
        <v>0</v>
      </c>
      <c r="V41" s="11"/>
      <c r="W41" s="11"/>
    </row>
    <row r="42" spans="1:23" ht="16.5" thickTop="1" thickBot="1" x14ac:dyDescent="0.3">
      <c r="A42" s="7" t="s">
        <v>136</v>
      </c>
      <c r="B42" s="140"/>
      <c r="C42" s="140"/>
      <c r="D42" s="140"/>
      <c r="E42" s="140"/>
      <c r="F42" s="8"/>
      <c r="G42" s="8"/>
      <c r="H42" s="8"/>
      <c r="I42" s="53"/>
      <c r="J42" s="53"/>
      <c r="K42" s="53"/>
      <c r="L42" s="37"/>
      <c r="M42" s="37"/>
      <c r="N42" s="37"/>
      <c r="O42" s="9"/>
      <c r="P42" s="9"/>
      <c r="Q42" s="9"/>
      <c r="R42" s="10"/>
      <c r="S42" s="10"/>
      <c r="T42" s="10"/>
      <c r="U42" s="11">
        <v>0</v>
      </c>
      <c r="V42" s="11"/>
      <c r="W42" s="11"/>
    </row>
    <row r="43" spans="1:23" ht="16.5" thickTop="1" thickBot="1" x14ac:dyDescent="0.3">
      <c r="A43" s="7" t="s">
        <v>164</v>
      </c>
      <c r="B43" s="140">
        <v>2000</v>
      </c>
      <c r="C43" s="140"/>
      <c r="D43" s="140"/>
      <c r="E43" s="140"/>
      <c r="F43" s="8">
        <f>SuSa!J24</f>
        <v>2694.33</v>
      </c>
      <c r="G43" s="8"/>
      <c r="H43" s="8"/>
      <c r="I43" s="53">
        <v>15722.8</v>
      </c>
      <c r="J43" s="53"/>
      <c r="K43" s="53"/>
      <c r="L43" s="37">
        <v>1712.79</v>
      </c>
      <c r="M43" s="37"/>
      <c r="N43" s="37"/>
      <c r="O43" s="9">
        <v>3377.13</v>
      </c>
      <c r="P43" s="9"/>
      <c r="Q43" s="9"/>
      <c r="R43" s="10"/>
      <c r="S43" s="10"/>
      <c r="T43" s="10"/>
      <c r="U43" s="11"/>
      <c r="V43" s="11"/>
      <c r="W43" s="11"/>
    </row>
    <row r="44" spans="1:23" ht="16.5" thickTop="1" thickBot="1" x14ac:dyDescent="0.3">
      <c r="A44" s="148" t="s">
        <v>165</v>
      </c>
      <c r="B44" s="140"/>
      <c r="C44" s="140"/>
      <c r="D44" s="140"/>
      <c r="E44" s="140"/>
      <c r="F44" s="8">
        <f>F43-F16</f>
        <v>194.32999999999993</v>
      </c>
      <c r="G44" s="8"/>
      <c r="H44" s="8"/>
      <c r="I44" s="53">
        <f>I43-I16</f>
        <v>4116.7999999999993</v>
      </c>
      <c r="J44" s="53"/>
      <c r="K44" s="53"/>
      <c r="L44" s="37"/>
      <c r="M44" s="37"/>
      <c r="N44" s="37"/>
      <c r="O44" s="9"/>
      <c r="P44" s="9"/>
      <c r="Q44" s="9"/>
      <c r="R44" s="10"/>
      <c r="S44" s="10"/>
      <c r="T44" s="10"/>
      <c r="U44" s="11"/>
      <c r="V44" s="11"/>
      <c r="W44" s="11"/>
    </row>
    <row r="45" spans="1:23" ht="16.5" thickTop="1" thickBot="1" x14ac:dyDescent="0.3">
      <c r="A45" s="2" t="s">
        <v>32</v>
      </c>
      <c r="B45" s="145"/>
      <c r="C45" s="145"/>
      <c r="D45" s="145"/>
      <c r="E45" s="145">
        <f>D32+D21</f>
        <v>207100</v>
      </c>
      <c r="F45" s="8"/>
      <c r="G45" s="8"/>
      <c r="H45" s="3">
        <f>G21+G32+G29</f>
        <v>237378.51</v>
      </c>
      <c r="I45" s="53"/>
      <c r="J45" s="53"/>
      <c r="K45" s="53">
        <f>J21+J32</f>
        <v>238703.36000000002</v>
      </c>
      <c r="L45" s="37"/>
      <c r="M45" s="37"/>
      <c r="N45" s="36">
        <f>M21+M24+M29+M44+M32</f>
        <v>213882.54</v>
      </c>
      <c r="O45" s="4"/>
      <c r="P45" s="4"/>
      <c r="Q45" s="4">
        <f>P21+P24+P29+P31+P32</f>
        <v>247963.06999999998</v>
      </c>
      <c r="R45" s="5"/>
      <c r="S45" s="5"/>
      <c r="T45" s="5">
        <f>S21+S24+S29+S31+S32</f>
        <v>170976.82</v>
      </c>
      <c r="U45" s="12"/>
      <c r="V45" s="12"/>
      <c r="W45" s="12">
        <f>V21+V32+V29+V31+V44</f>
        <v>25417.030000000002</v>
      </c>
    </row>
    <row r="46" spans="1:23" ht="16.5" thickTop="1" thickBot="1" x14ac:dyDescent="0.3">
      <c r="A46" s="2" t="s">
        <v>33</v>
      </c>
      <c r="B46" s="145"/>
      <c r="C46" s="145"/>
      <c r="D46" s="145"/>
      <c r="E46" s="145">
        <f>E19-E45</f>
        <v>82900</v>
      </c>
      <c r="F46" s="3"/>
      <c r="G46" s="3"/>
      <c r="H46" s="3">
        <f>H19-H45</f>
        <v>299928.87</v>
      </c>
      <c r="I46" s="52"/>
      <c r="J46" s="52"/>
      <c r="K46" s="52">
        <f>K19-K45</f>
        <v>557109.57999999996</v>
      </c>
      <c r="L46" s="36"/>
      <c r="M46" s="36"/>
      <c r="N46" s="36">
        <f>N19-N45</f>
        <v>720861.13</v>
      </c>
      <c r="O46" s="19"/>
      <c r="P46" s="19"/>
      <c r="Q46" s="4">
        <f>Q19-Q45</f>
        <v>31564.390000000043</v>
      </c>
      <c r="R46" s="20"/>
      <c r="S46" s="20"/>
      <c r="T46" s="5">
        <f>S19-T45</f>
        <v>271595.65999999997</v>
      </c>
      <c r="U46" s="13"/>
      <c r="V46" s="13"/>
      <c r="W46" s="12">
        <f>W19-W45</f>
        <v>257893.90999999995</v>
      </c>
    </row>
    <row r="47" spans="1:23" ht="16.5" thickTop="1" thickBot="1" x14ac:dyDescent="0.3">
      <c r="A47" s="2" t="s">
        <v>34</v>
      </c>
      <c r="B47" s="145"/>
      <c r="C47" s="145"/>
      <c r="D47" s="145"/>
      <c r="E47" s="145"/>
      <c r="F47" s="3"/>
      <c r="G47" s="3"/>
      <c r="H47" s="3"/>
      <c r="I47" s="52"/>
      <c r="J47" s="52"/>
      <c r="K47" s="53"/>
      <c r="L47" s="36"/>
      <c r="M47" s="36"/>
      <c r="N47" s="36"/>
      <c r="O47" s="19"/>
      <c r="P47" s="19"/>
      <c r="Q47" s="19"/>
      <c r="R47" s="20"/>
      <c r="S47" s="20"/>
      <c r="T47" s="20"/>
      <c r="U47" s="13"/>
      <c r="V47" s="13"/>
      <c r="W47" s="13"/>
    </row>
    <row r="48" spans="1:23" ht="16.5" thickTop="1" thickBot="1" x14ac:dyDescent="0.3">
      <c r="A48" s="7" t="s">
        <v>163</v>
      </c>
      <c r="B48" s="140"/>
      <c r="C48" s="140"/>
      <c r="D48" s="140"/>
      <c r="E48" s="147">
        <f>-B17</f>
        <v>-65000</v>
      </c>
      <c r="F48" s="3"/>
      <c r="G48" s="3"/>
      <c r="H48" s="176">
        <f>-F17</f>
        <v>-176312</v>
      </c>
      <c r="I48" s="53"/>
      <c r="J48" s="53"/>
      <c r="K48" s="146">
        <v>-579663.71</v>
      </c>
      <c r="L48" s="37"/>
      <c r="M48" s="37"/>
      <c r="N48" s="95">
        <v>-644024.29</v>
      </c>
      <c r="O48" s="19"/>
      <c r="P48" s="19"/>
      <c r="Q48" s="9"/>
      <c r="R48" s="20"/>
      <c r="S48" s="20"/>
      <c r="T48" s="10">
        <v>-244282</v>
      </c>
      <c r="U48" s="13"/>
      <c r="V48" s="13"/>
      <c r="W48" s="11">
        <v>-255718</v>
      </c>
    </row>
    <row r="49" spans="1:23" ht="16.5" thickTop="1" thickBot="1" x14ac:dyDescent="0.3">
      <c r="A49" s="7" t="s">
        <v>35</v>
      </c>
      <c r="B49" s="140"/>
      <c r="C49" s="140"/>
      <c r="D49" s="140"/>
      <c r="E49" s="140"/>
      <c r="F49" s="8"/>
      <c r="G49" s="8"/>
      <c r="H49" s="177">
        <v>-76608.490000000005</v>
      </c>
      <c r="I49" s="53"/>
      <c r="J49" s="53"/>
      <c r="K49" s="53">
        <v>36848.11</v>
      </c>
      <c r="L49" s="37"/>
      <c r="M49" s="37"/>
      <c r="N49" s="95">
        <v>-36848.11</v>
      </c>
      <c r="O49" s="19"/>
      <c r="P49" s="19"/>
      <c r="Q49" s="19"/>
      <c r="R49" s="20"/>
      <c r="S49" s="20"/>
      <c r="T49" s="10">
        <v>-126.51</v>
      </c>
      <c r="U49" s="13"/>
      <c r="V49" s="13"/>
      <c r="W49" s="11">
        <v>0</v>
      </c>
    </row>
    <row r="50" spans="1:23" ht="16.5" thickTop="1" thickBot="1" x14ac:dyDescent="0.3">
      <c r="A50" s="7" t="s">
        <v>36</v>
      </c>
      <c r="B50" s="140"/>
      <c r="C50" s="140"/>
      <c r="D50" s="140"/>
      <c r="E50" s="147">
        <v>-17900</v>
      </c>
      <c r="F50" s="8"/>
      <c r="G50" s="8"/>
      <c r="H50" s="177">
        <f>-I58</f>
        <v>-47008.37999999999</v>
      </c>
      <c r="I50" s="53"/>
      <c r="J50" s="53"/>
      <c r="K50" s="156">
        <v>-14293.98</v>
      </c>
      <c r="L50" s="37"/>
      <c r="M50" s="37"/>
      <c r="N50" s="95">
        <v>-39988.730000000003</v>
      </c>
      <c r="O50" s="19"/>
      <c r="P50" s="23"/>
      <c r="Q50" s="9">
        <f>-Q46</f>
        <v>-31564.390000000043</v>
      </c>
      <c r="R50" s="20"/>
      <c r="S50" s="20"/>
      <c r="T50" s="10">
        <v>-27187.15</v>
      </c>
      <c r="U50" s="13"/>
      <c r="V50" s="13"/>
      <c r="W50" s="11">
        <v>-2175.91</v>
      </c>
    </row>
    <row r="51" spans="1:23" ht="16.5" thickTop="1" thickBot="1" x14ac:dyDescent="0.3">
      <c r="A51" s="7" t="s">
        <v>37</v>
      </c>
      <c r="B51" s="140"/>
      <c r="C51" s="140"/>
      <c r="D51" s="140"/>
      <c r="E51" s="140"/>
      <c r="F51" s="8"/>
      <c r="G51" s="8"/>
      <c r="H51" s="8"/>
      <c r="I51" s="56"/>
      <c r="J51" s="94"/>
      <c r="K51" s="54"/>
      <c r="L51" s="40"/>
      <c r="M51" s="43"/>
      <c r="N51" s="40"/>
      <c r="O51" s="19"/>
      <c r="P51" s="19"/>
      <c r="Q51" s="19"/>
      <c r="R51" s="20"/>
      <c r="S51" s="20"/>
      <c r="T51" s="20"/>
      <c r="U51" s="13"/>
      <c r="V51" s="13"/>
      <c r="W51" s="11">
        <v>0</v>
      </c>
    </row>
    <row r="52" spans="1:23" ht="16.5" thickTop="1" thickBot="1" x14ac:dyDescent="0.3">
      <c r="A52" s="2" t="s">
        <v>38</v>
      </c>
      <c r="B52" s="145"/>
      <c r="C52" s="145"/>
      <c r="D52" s="145"/>
      <c r="E52" s="145">
        <f>SUM(E46:E51)</f>
        <v>0</v>
      </c>
      <c r="F52" s="14"/>
      <c r="G52" s="14"/>
      <c r="H52" s="14">
        <f>SUM(H46:H51)</f>
        <v>0</v>
      </c>
      <c r="I52" s="57"/>
      <c r="J52" s="155"/>
      <c r="K52" s="57">
        <f>SUM(K46:K51)</f>
        <v>0</v>
      </c>
      <c r="L52" s="44"/>
      <c r="M52" s="44"/>
      <c r="N52" s="44">
        <f>SUM(N46:N51)</f>
        <v>0</v>
      </c>
      <c r="O52" s="19"/>
      <c r="P52" s="19"/>
      <c r="Q52" s="4">
        <f>Q46+Q50</f>
        <v>0</v>
      </c>
      <c r="R52" s="20"/>
      <c r="S52" s="20"/>
      <c r="T52" s="5">
        <f>SUM(T46:T51)</f>
        <v>0</v>
      </c>
      <c r="U52" s="21"/>
      <c r="V52" s="21"/>
      <c r="W52" s="12">
        <f>SUM(W46:W51)</f>
        <v>-5.4569682106375694E-11</v>
      </c>
    </row>
    <row r="53" spans="1:23" ht="15.75" thickTop="1" x14ac:dyDescent="0.25">
      <c r="A53" s="31" t="s">
        <v>69</v>
      </c>
      <c r="B53" s="31"/>
      <c r="C53" s="31"/>
      <c r="D53" s="31"/>
      <c r="E53" s="31"/>
      <c r="F53" s="31" t="s">
        <v>158</v>
      </c>
      <c r="G53" s="31" t="s">
        <v>171</v>
      </c>
      <c r="H53" s="31" t="s">
        <v>79</v>
      </c>
      <c r="I53" s="31" t="s">
        <v>1</v>
      </c>
      <c r="J53" s="31" t="s">
        <v>84</v>
      </c>
      <c r="K53" s="31"/>
      <c r="L53" s="32"/>
      <c r="M53" s="31" t="s">
        <v>2</v>
      </c>
      <c r="N53" s="31"/>
      <c r="O53" s="31"/>
      <c r="P53" s="31"/>
      <c r="Q53" s="31" t="s">
        <v>3</v>
      </c>
      <c r="R53" s="31" t="s">
        <v>72</v>
      </c>
      <c r="S53" s="31" t="s">
        <v>73</v>
      </c>
    </row>
    <row r="54" spans="1:23" x14ac:dyDescent="0.25">
      <c r="A54" s="31" t="s">
        <v>70</v>
      </c>
      <c r="B54" s="31"/>
      <c r="C54" s="31"/>
      <c r="D54" s="31"/>
      <c r="E54" s="31"/>
      <c r="F54" s="32">
        <f>C5*30%</f>
        <v>22500</v>
      </c>
      <c r="G54" s="32">
        <f>G5*30%</f>
        <v>19477.257000000001</v>
      </c>
      <c r="H54" s="32">
        <f>M5*30%</f>
        <v>16375.190999999999</v>
      </c>
      <c r="I54" s="33">
        <f>P5*30%</f>
        <v>7662.7619999999997</v>
      </c>
      <c r="J54" s="33">
        <f>J5*30%</f>
        <v>18984.968999999997</v>
      </c>
      <c r="K54" s="33"/>
      <c r="L54" s="33"/>
      <c r="M54" s="33">
        <f>S5*30%</f>
        <v>11037.143999999998</v>
      </c>
      <c r="N54" s="33"/>
      <c r="O54" s="33"/>
      <c r="P54" s="33"/>
      <c r="Q54" s="33">
        <f>V5*30%</f>
        <v>1931.0909999999997</v>
      </c>
    </row>
    <row r="55" spans="1:23" x14ac:dyDescent="0.25">
      <c r="A55" s="31" t="s">
        <v>71</v>
      </c>
      <c r="B55" s="31"/>
      <c r="C55" s="31"/>
      <c r="D55" s="31"/>
      <c r="E55" s="31"/>
      <c r="F55" s="32">
        <f>B14*10%</f>
        <v>15000</v>
      </c>
      <c r="G55" s="32">
        <f>F14*10%</f>
        <v>27531.119000000002</v>
      </c>
      <c r="H55" s="32">
        <f>L14*10%</f>
        <v>23613.541000000001</v>
      </c>
      <c r="I55" s="33">
        <f>O14*10%</f>
        <v>25398.492000000002</v>
      </c>
      <c r="J55" s="33">
        <f>I14*10%</f>
        <v>15286.6</v>
      </c>
      <c r="K55" s="33"/>
      <c r="L55" s="33">
        <f>K50-K52</f>
        <v>-14293.98</v>
      </c>
      <c r="M55" s="33">
        <f>R14*10%</f>
        <v>16150</v>
      </c>
      <c r="N55" s="33"/>
      <c r="O55" s="33"/>
      <c r="P55" s="33"/>
      <c r="Q55" s="33">
        <f>U14*10%</f>
        <v>2115.5970000000002</v>
      </c>
      <c r="S55" s="47"/>
      <c r="V55" s="50">
        <f>M5/Vermögensstatus!L25</f>
        <v>4.7712247438382621E-2</v>
      </c>
    </row>
    <row r="56" spans="1:23" x14ac:dyDescent="0.25">
      <c r="F56" s="32">
        <f>SUM(F54:F55)</f>
        <v>37500</v>
      </c>
      <c r="G56" s="32">
        <f>SUM(G54:G55)</f>
        <v>47008.376000000004</v>
      </c>
      <c r="H56" s="32">
        <f>SUM(H54:H55)</f>
        <v>39988.732000000004</v>
      </c>
      <c r="I56" s="33">
        <f>SUM(I54:I55)</f>
        <v>33061.254000000001</v>
      </c>
      <c r="J56" s="33">
        <f>SUM(J54:J55)</f>
        <v>34271.568999999996</v>
      </c>
      <c r="K56" s="33"/>
      <c r="L56" s="33"/>
      <c r="M56" s="33">
        <f>SUM(M54:M55)</f>
        <v>27187.144</v>
      </c>
      <c r="N56" s="33"/>
      <c r="O56" s="33"/>
      <c r="P56" s="33"/>
      <c r="Q56" s="33">
        <f>SUM(Q54:Q55)</f>
        <v>4046.6880000000001</v>
      </c>
      <c r="R56" s="33">
        <f>SUM(H56:Q56)</f>
        <v>138555.38699999999</v>
      </c>
      <c r="S56" s="32">
        <f>N50+Q50+T50+W50+T49</f>
        <v>-101042.69000000005</v>
      </c>
    </row>
    <row r="57" spans="1:23" x14ac:dyDescent="0.25">
      <c r="L57" s="30"/>
      <c r="S57" s="33"/>
    </row>
    <row r="58" spans="1:23" x14ac:dyDescent="0.25">
      <c r="F58" s="47">
        <f>G56+H50</f>
        <v>-3.999999986262992E-3</v>
      </c>
      <c r="I58" s="47">
        <f>H46+H48+H49</f>
        <v>47008.37999999999</v>
      </c>
      <c r="L58" s="47"/>
    </row>
    <row r="59" spans="1:23" x14ac:dyDescent="0.25">
      <c r="D59" s="30"/>
      <c r="F59" s="30"/>
    </row>
    <row r="60" spans="1:23" x14ac:dyDescent="0.25">
      <c r="H60" s="30"/>
      <c r="O60" s="47"/>
    </row>
    <row r="61" spans="1:23" x14ac:dyDescent="0.25">
      <c r="H61" s="30">
        <f>H49+F58</f>
        <v>-76608.493999999992</v>
      </c>
      <c r="M61" s="47"/>
    </row>
    <row r="62" spans="1:23" x14ac:dyDescent="0.25">
      <c r="M62" s="47"/>
    </row>
    <row r="66" spans="8:8" x14ac:dyDescent="0.25">
      <c r="H66" s="47"/>
    </row>
  </sheetData>
  <mergeCells count="9">
    <mergeCell ref="A1:X1"/>
    <mergeCell ref="A2:X2"/>
    <mergeCell ref="O3:Q3"/>
    <mergeCell ref="R3:T3"/>
    <mergeCell ref="U3:W3"/>
    <mergeCell ref="L3:N3"/>
    <mergeCell ref="I3:K3"/>
    <mergeCell ref="B3:E3"/>
    <mergeCell ref="F3:H3"/>
  </mergeCells>
  <pageMargins left="0.7" right="0.7" top="0.78740157499999996" bottom="0.78740157499999996" header="0.3" footer="0.3"/>
  <pageSetup paperSize="9" scale="3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C4C04-DA31-4D72-910C-AD2AB82A2163}">
  <sheetPr>
    <pageSetUpPr fitToPage="1"/>
  </sheetPr>
  <dimension ref="A1:P69"/>
  <sheetViews>
    <sheetView workbookViewId="0">
      <selection activeCell="A2" sqref="A2"/>
    </sheetView>
  </sheetViews>
  <sheetFormatPr baseColWidth="10" defaultRowHeight="15" x14ac:dyDescent="0.25"/>
  <cols>
    <col min="1" max="1" width="62.7109375" bestFit="1" customWidth="1"/>
    <col min="2" max="2" width="14.7109375" bestFit="1" customWidth="1"/>
    <col min="3" max="3" width="19.42578125" bestFit="1" customWidth="1"/>
    <col min="4" max="4" width="14.7109375" bestFit="1" customWidth="1"/>
    <col min="5" max="5" width="14.42578125" customWidth="1"/>
    <col min="6" max="6" width="19.42578125" bestFit="1" customWidth="1"/>
    <col min="7" max="8" width="14.42578125" customWidth="1"/>
    <col min="9" max="9" width="19.42578125" bestFit="1" customWidth="1"/>
    <col min="10" max="10" width="14.42578125" customWidth="1"/>
    <col min="11" max="11" width="13.140625" bestFit="1" customWidth="1"/>
    <col min="12" max="12" width="14.7109375" bestFit="1" customWidth="1"/>
    <col min="13" max="13" width="16.42578125" style="47" customWidth="1"/>
    <col min="14" max="14" width="15.5703125" customWidth="1"/>
  </cols>
  <sheetData>
    <row r="1" spans="1:16" ht="20.25" thickTop="1" thickBot="1" x14ac:dyDescent="0.3">
      <c r="A1" s="289" t="s">
        <v>382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1"/>
    </row>
    <row r="2" spans="1:16" ht="91.5" thickTop="1" thickBot="1" x14ac:dyDescent="0.3">
      <c r="A2" s="58"/>
      <c r="B2" s="290" t="s">
        <v>158</v>
      </c>
      <c r="C2" s="290"/>
      <c r="D2" s="291"/>
      <c r="E2" s="290" t="s">
        <v>171</v>
      </c>
      <c r="F2" s="290"/>
      <c r="G2" s="274"/>
      <c r="H2" s="289" t="s">
        <v>84</v>
      </c>
      <c r="I2" s="290"/>
      <c r="J2" s="291"/>
      <c r="K2" s="289" t="s">
        <v>79</v>
      </c>
      <c r="L2" s="275"/>
      <c r="M2" s="153" t="s">
        <v>215</v>
      </c>
      <c r="N2" s="154" t="s">
        <v>323</v>
      </c>
    </row>
    <row r="3" spans="1:16" ht="16.5" thickTop="1" thickBot="1" x14ac:dyDescent="0.3">
      <c r="A3" s="59" t="s">
        <v>85</v>
      </c>
      <c r="B3" s="152" t="s">
        <v>168</v>
      </c>
      <c r="C3" s="152" t="s">
        <v>167</v>
      </c>
      <c r="D3" s="152" t="s">
        <v>76</v>
      </c>
      <c r="E3" s="188" t="s">
        <v>168</v>
      </c>
      <c r="F3" s="189" t="s">
        <v>167</v>
      </c>
      <c r="G3" s="189" t="s">
        <v>76</v>
      </c>
      <c r="H3" s="151" t="s">
        <v>168</v>
      </c>
      <c r="I3" s="151" t="s">
        <v>167</v>
      </c>
      <c r="J3" s="151" t="s">
        <v>76</v>
      </c>
      <c r="K3" s="42"/>
      <c r="L3" s="42"/>
      <c r="M3" s="48"/>
      <c r="N3" s="48"/>
    </row>
    <row r="4" spans="1:16" ht="16.5" thickTop="1" thickBot="1" x14ac:dyDescent="0.3">
      <c r="A4" s="60" t="s">
        <v>86</v>
      </c>
      <c r="B4" s="139"/>
      <c r="C4" s="139"/>
      <c r="D4" s="139"/>
      <c r="E4" s="8"/>
      <c r="F4" s="35"/>
      <c r="G4" s="35"/>
      <c r="H4" s="78"/>
      <c r="I4" s="78"/>
      <c r="J4" s="78"/>
      <c r="K4" s="37"/>
      <c r="L4" s="37"/>
      <c r="M4" s="48"/>
      <c r="N4" s="48"/>
    </row>
    <row r="5" spans="1:16" ht="16.5" thickTop="1" thickBot="1" x14ac:dyDescent="0.3">
      <c r="A5" s="61" t="s">
        <v>87</v>
      </c>
      <c r="B5" s="139"/>
      <c r="C5" s="139"/>
      <c r="D5" s="139"/>
      <c r="E5" s="8"/>
      <c r="F5" s="35"/>
      <c r="G5" s="35"/>
      <c r="H5" s="78"/>
      <c r="I5" s="78"/>
      <c r="J5" s="78"/>
      <c r="K5" s="37"/>
      <c r="L5" s="37">
        <f>K6+K7</f>
        <v>6874.37</v>
      </c>
      <c r="M5" s="48"/>
      <c r="N5" s="48"/>
    </row>
    <row r="6" spans="1:16" ht="16.5" thickTop="1" thickBot="1" x14ac:dyDescent="0.3">
      <c r="A6" s="62" t="s">
        <v>88</v>
      </c>
      <c r="B6" s="140"/>
      <c r="C6" s="140"/>
      <c r="D6" s="140"/>
      <c r="E6" s="51"/>
      <c r="F6" s="51"/>
      <c r="G6" s="63"/>
      <c r="H6" s="79"/>
      <c r="I6" s="79"/>
      <c r="J6" s="79"/>
      <c r="K6" s="37">
        <v>3700</v>
      </c>
      <c r="L6" s="37"/>
      <c r="M6" s="48"/>
      <c r="N6" s="48"/>
    </row>
    <row r="7" spans="1:16" ht="16.5" thickTop="1" thickBot="1" x14ac:dyDescent="0.3">
      <c r="A7" s="62" t="s">
        <v>89</v>
      </c>
      <c r="B7" s="138"/>
      <c r="C7" s="138"/>
      <c r="D7" s="138"/>
      <c r="E7" s="51"/>
      <c r="F7" s="181"/>
      <c r="G7" s="64"/>
      <c r="H7" s="80"/>
      <c r="I7" s="80"/>
      <c r="J7" s="80"/>
      <c r="K7" s="37">
        <v>3174.37</v>
      </c>
      <c r="L7" s="37"/>
      <c r="M7" s="48"/>
      <c r="N7" s="48"/>
    </row>
    <row r="8" spans="1:16" ht="16.5" thickTop="1" thickBot="1" x14ac:dyDescent="0.3">
      <c r="A8" s="61" t="s">
        <v>90</v>
      </c>
      <c r="B8" s="140"/>
      <c r="C8" s="140"/>
      <c r="D8" s="140">
        <f>B11+B9</f>
        <v>10000</v>
      </c>
      <c r="E8" s="51"/>
      <c r="F8" s="51"/>
      <c r="G8" s="190">
        <f>E9+E10+E11</f>
        <v>8276.4699999999993</v>
      </c>
      <c r="H8" s="81"/>
      <c r="I8" s="81"/>
      <c r="J8" s="81"/>
      <c r="K8" s="37"/>
      <c r="L8" s="37">
        <f>K9+K10+K11</f>
        <v>10434.209999999999</v>
      </c>
      <c r="M8" s="48"/>
      <c r="N8" s="48"/>
    </row>
    <row r="9" spans="1:16" ht="16.5" thickTop="1" thickBot="1" x14ac:dyDescent="0.3">
      <c r="A9" s="62" t="s">
        <v>91</v>
      </c>
      <c r="B9" s="140">
        <v>5000</v>
      </c>
      <c r="C9" s="140"/>
      <c r="D9" s="140"/>
      <c r="E9" s="51">
        <v>5000</v>
      </c>
      <c r="F9" s="51"/>
      <c r="G9" s="248"/>
      <c r="H9" s="81">
        <v>6200</v>
      </c>
      <c r="I9" s="81"/>
      <c r="J9" s="81">
        <f>H9+H10+H11</f>
        <v>15475.3</v>
      </c>
      <c r="K9" s="37">
        <v>5181.21</v>
      </c>
      <c r="L9" s="37"/>
      <c r="M9" s="48"/>
      <c r="N9" s="48"/>
    </row>
    <row r="10" spans="1:16" ht="16.5" thickTop="1" thickBot="1" x14ac:dyDescent="0.3">
      <c r="A10" s="62" t="s">
        <v>92</v>
      </c>
      <c r="B10" s="140"/>
      <c r="C10" s="140"/>
      <c r="D10" s="140"/>
      <c r="E10" s="51"/>
      <c r="F10" s="51"/>
      <c r="G10" s="190"/>
      <c r="H10" s="81">
        <v>720</v>
      </c>
      <c r="I10" s="81"/>
      <c r="J10" s="81"/>
      <c r="K10" s="37">
        <v>620</v>
      </c>
      <c r="L10" s="37"/>
      <c r="M10" s="48"/>
      <c r="N10" s="48"/>
    </row>
    <row r="11" spans="1:16" ht="16.5" thickTop="1" thickBot="1" x14ac:dyDescent="0.3">
      <c r="A11" s="62" t="s">
        <v>93</v>
      </c>
      <c r="B11" s="140">
        <v>5000</v>
      </c>
      <c r="C11" s="140"/>
      <c r="D11" s="140"/>
      <c r="E11" s="51">
        <f>SuSa!J33</f>
        <v>3276.47</v>
      </c>
      <c r="F11" s="51"/>
      <c r="G11" s="248"/>
      <c r="H11" s="81">
        <v>8555.2999999999993</v>
      </c>
      <c r="I11" s="81"/>
      <c r="J11" s="79"/>
      <c r="K11" s="37">
        <v>4633</v>
      </c>
      <c r="L11" s="37"/>
      <c r="M11" s="48"/>
      <c r="N11" s="47"/>
    </row>
    <row r="12" spans="1:16" ht="16.5" thickTop="1" thickBot="1" x14ac:dyDescent="0.3">
      <c r="A12" s="61" t="s">
        <v>94</v>
      </c>
      <c r="B12" s="149"/>
      <c r="C12" s="138"/>
      <c r="D12" s="138"/>
      <c r="E12" s="51"/>
      <c r="F12" s="51"/>
      <c r="G12" s="190"/>
      <c r="H12" s="77"/>
      <c r="I12" s="90"/>
      <c r="J12" s="90">
        <f>H13+H14+H15+H16+H17+H18</f>
        <v>42572.11</v>
      </c>
      <c r="K12" s="37"/>
      <c r="L12" s="37">
        <f>K13+K14+K16+K17+K18+K15</f>
        <v>38180.44</v>
      </c>
      <c r="M12" s="48"/>
      <c r="N12" s="48"/>
    </row>
    <row r="13" spans="1:16" ht="16.5" thickTop="1" thickBot="1" x14ac:dyDescent="0.3">
      <c r="A13" s="62" t="s">
        <v>95</v>
      </c>
      <c r="B13" s="140">
        <v>7600</v>
      </c>
      <c r="C13" s="140"/>
      <c r="D13" s="140">
        <f>B13+C13</f>
        <v>7600</v>
      </c>
      <c r="E13" s="51">
        <f>SuSa!J32</f>
        <v>6565.16</v>
      </c>
      <c r="F13" s="51"/>
      <c r="G13" s="190">
        <f>E13</f>
        <v>6565.16</v>
      </c>
      <c r="H13" s="81">
        <v>9181.41</v>
      </c>
      <c r="I13" s="81"/>
      <c r="J13" s="79"/>
      <c r="K13" s="37">
        <v>6861.39</v>
      </c>
      <c r="L13" s="37"/>
      <c r="M13" s="48"/>
      <c r="N13" s="48">
        <f>M13+M14+M16+M17</f>
        <v>0</v>
      </c>
      <c r="O13" s="47">
        <f>[2]العام!$O$14</f>
        <v>0</v>
      </c>
      <c r="P13" s="47">
        <f>N13-O13</f>
        <v>0</v>
      </c>
    </row>
    <row r="14" spans="1:16" ht="16.5" thickTop="1" thickBot="1" x14ac:dyDescent="0.3">
      <c r="A14" s="62" t="s">
        <v>96</v>
      </c>
      <c r="B14" s="149">
        <v>8500</v>
      </c>
      <c r="C14" s="149">
        <v>850</v>
      </c>
      <c r="D14" s="138">
        <f>SUM(B14:C14)</f>
        <v>9350</v>
      </c>
      <c r="E14" s="51">
        <v>8818.2800000000007</v>
      </c>
      <c r="F14" s="181">
        <v>850</v>
      </c>
      <c r="G14" s="181">
        <f>E14+F14</f>
        <v>9668.2800000000007</v>
      </c>
      <c r="H14" s="90">
        <v>9251.73</v>
      </c>
      <c r="I14" s="90"/>
      <c r="J14" s="80"/>
      <c r="K14" s="37">
        <v>8146.71</v>
      </c>
      <c r="L14" s="37"/>
      <c r="M14" s="48"/>
      <c r="N14" s="48"/>
    </row>
    <row r="15" spans="1:16" ht="16.5" thickTop="1" thickBot="1" x14ac:dyDescent="0.3">
      <c r="A15" s="62" t="s">
        <v>97</v>
      </c>
      <c r="B15" s="138">
        <v>2600</v>
      </c>
      <c r="C15" s="138"/>
      <c r="D15" s="149">
        <f>B15+C15</f>
        <v>2600</v>
      </c>
      <c r="E15" s="51">
        <f>SuSa!J35</f>
        <v>490.83</v>
      </c>
      <c r="F15" s="51"/>
      <c r="G15" s="51">
        <f>E15</f>
        <v>490.83</v>
      </c>
      <c r="H15" s="77">
        <v>2678.78</v>
      </c>
      <c r="I15" s="77"/>
      <c r="J15" s="79"/>
      <c r="K15" s="37">
        <v>2376.89</v>
      </c>
      <c r="L15" s="37"/>
      <c r="M15" s="48"/>
      <c r="N15" s="48"/>
    </row>
    <row r="16" spans="1:16" ht="16.5" thickTop="1" thickBot="1" x14ac:dyDescent="0.3">
      <c r="A16" s="62" t="s">
        <v>98</v>
      </c>
      <c r="B16" s="139">
        <v>8000</v>
      </c>
      <c r="C16" s="139"/>
      <c r="D16" s="139">
        <f>B16+C16</f>
        <v>8000</v>
      </c>
      <c r="E16" s="51">
        <f>SuSa!J37</f>
        <v>3632.16</v>
      </c>
      <c r="F16" s="51"/>
      <c r="G16" s="51">
        <f>E16</f>
        <v>3632.16</v>
      </c>
      <c r="H16" s="122">
        <v>9181.41</v>
      </c>
      <c r="I16" s="78"/>
      <c r="J16" s="79"/>
      <c r="K16" s="37">
        <v>8725.15</v>
      </c>
      <c r="L16" s="37"/>
      <c r="M16" s="48"/>
      <c r="N16" s="48"/>
    </row>
    <row r="17" spans="1:15" ht="16.5" thickTop="1" thickBot="1" x14ac:dyDescent="0.3">
      <c r="A17" s="62" t="s">
        <v>99</v>
      </c>
      <c r="B17" s="139">
        <v>8000</v>
      </c>
      <c r="C17" s="139"/>
      <c r="D17" s="139">
        <f>B17+C17</f>
        <v>8000</v>
      </c>
      <c r="E17" s="51">
        <f>SuSa!J38</f>
        <v>12438.45</v>
      </c>
      <c r="F17" s="51"/>
      <c r="G17" s="51">
        <f>E17</f>
        <v>12438.45</v>
      </c>
      <c r="H17" s="122">
        <v>8582.6299999999992</v>
      </c>
      <c r="I17" s="90"/>
      <c r="J17" s="83"/>
      <c r="K17" s="42">
        <v>7019.9</v>
      </c>
      <c r="L17" s="42"/>
      <c r="N17" s="48"/>
    </row>
    <row r="18" spans="1:15" ht="16.5" thickTop="1" thickBot="1" x14ac:dyDescent="0.3">
      <c r="A18" s="62" t="s">
        <v>100</v>
      </c>
      <c r="B18" s="139">
        <v>3700</v>
      </c>
      <c r="C18" s="139"/>
      <c r="D18" s="139">
        <f>B18+C18</f>
        <v>3700</v>
      </c>
      <c r="E18" s="51">
        <f>SuSa!J39</f>
        <v>607.91999999999996</v>
      </c>
      <c r="F18" s="51"/>
      <c r="G18" s="51">
        <f>E18</f>
        <v>607.91999999999996</v>
      </c>
      <c r="H18" s="122">
        <v>3696.15</v>
      </c>
      <c r="I18" s="77"/>
      <c r="J18" s="82"/>
      <c r="K18" s="42">
        <v>5050.3999999999996</v>
      </c>
      <c r="L18" s="42"/>
      <c r="M18" s="48"/>
      <c r="N18" s="48"/>
    </row>
    <row r="19" spans="1:15" ht="16.5" thickTop="1" thickBot="1" x14ac:dyDescent="0.3">
      <c r="A19" s="61" t="s">
        <v>101</v>
      </c>
      <c r="B19" s="149"/>
      <c r="C19" s="149"/>
      <c r="D19" s="149"/>
      <c r="E19" s="51"/>
      <c r="F19" s="182"/>
      <c r="G19" s="182"/>
      <c r="H19" s="90"/>
      <c r="I19" s="90"/>
      <c r="J19" s="83">
        <f>H20+H21</f>
        <v>8505.6</v>
      </c>
      <c r="K19" s="37"/>
      <c r="L19" s="37">
        <f>K20+K21</f>
        <v>11891.44</v>
      </c>
      <c r="M19" s="48"/>
      <c r="N19" s="48"/>
    </row>
    <row r="20" spans="1:15" ht="16.5" thickTop="1" thickBot="1" x14ac:dyDescent="0.3">
      <c r="A20" s="62" t="s">
        <v>80</v>
      </c>
      <c r="B20" s="138">
        <v>2200</v>
      </c>
      <c r="C20" s="138"/>
      <c r="D20" s="138">
        <v>2200</v>
      </c>
      <c r="E20" s="51">
        <v>2228.7399999999998</v>
      </c>
      <c r="F20" s="181"/>
      <c r="G20" s="181">
        <f>E20</f>
        <v>2228.7399999999998</v>
      </c>
      <c r="H20" s="77">
        <v>2965.43</v>
      </c>
      <c r="I20" s="77"/>
      <c r="J20" s="89"/>
      <c r="K20" s="37">
        <v>6056.31</v>
      </c>
      <c r="L20" s="37"/>
      <c r="M20" s="48"/>
      <c r="N20" s="48"/>
    </row>
    <row r="21" spans="1:15" ht="16.5" thickTop="1" thickBot="1" x14ac:dyDescent="0.3">
      <c r="A21" s="62" t="s">
        <v>81</v>
      </c>
      <c r="B21" s="140"/>
      <c r="C21" s="140"/>
      <c r="D21" s="140"/>
      <c r="E21" s="51"/>
      <c r="F21" s="51"/>
      <c r="G21" s="249"/>
      <c r="H21" s="90">
        <v>5540.17</v>
      </c>
      <c r="I21" s="90"/>
      <c r="J21" s="83"/>
      <c r="K21" s="42">
        <v>5835.13</v>
      </c>
      <c r="L21" s="42"/>
      <c r="M21" s="48"/>
      <c r="N21" s="48"/>
    </row>
    <row r="22" spans="1:15" ht="16.5" thickTop="1" thickBot="1" x14ac:dyDescent="0.3">
      <c r="A22" s="61" t="s">
        <v>102</v>
      </c>
      <c r="B22" s="141"/>
      <c r="C22" s="141"/>
      <c r="D22" s="141"/>
      <c r="E22" s="51"/>
      <c r="F22" s="51"/>
      <c r="G22" s="249"/>
      <c r="H22" s="82"/>
      <c r="I22" s="82"/>
      <c r="J22" s="82"/>
      <c r="K22" s="42"/>
      <c r="L22" s="42"/>
      <c r="M22" s="48"/>
      <c r="N22" s="48"/>
      <c r="O22" s="47"/>
    </row>
    <row r="23" spans="1:15" ht="16.5" thickTop="1" thickBot="1" x14ac:dyDescent="0.3">
      <c r="A23" s="62" t="s">
        <v>103</v>
      </c>
      <c r="B23" s="141">
        <v>8000</v>
      </c>
      <c r="C23" s="141"/>
      <c r="D23" s="141">
        <f>B23</f>
        <v>8000</v>
      </c>
      <c r="E23" s="51">
        <v>9307.99</v>
      </c>
      <c r="F23" s="51"/>
      <c r="G23" s="51">
        <f>E23</f>
        <v>9307.99</v>
      </c>
      <c r="H23" s="83">
        <f>J23</f>
        <v>7628.65</v>
      </c>
      <c r="I23" s="83"/>
      <c r="J23" s="83">
        <v>7628.65</v>
      </c>
      <c r="K23" s="42"/>
      <c r="L23" s="42"/>
      <c r="M23" s="48"/>
      <c r="N23" s="48"/>
    </row>
    <row r="24" spans="1:15" ht="16.5" thickTop="1" thickBot="1" x14ac:dyDescent="0.3">
      <c r="A24" s="61" t="s">
        <v>322</v>
      </c>
      <c r="B24" s="141"/>
      <c r="C24" s="141"/>
      <c r="D24" s="141"/>
      <c r="E24" s="51"/>
      <c r="F24" s="51"/>
      <c r="G24" s="51"/>
      <c r="H24" s="83"/>
      <c r="I24" s="83"/>
      <c r="J24" s="83"/>
      <c r="K24" s="42"/>
      <c r="L24" s="42"/>
      <c r="N24" s="48"/>
    </row>
    <row r="25" spans="1:15" ht="16.5" thickTop="1" thickBot="1" x14ac:dyDescent="0.3">
      <c r="A25" s="62" t="s">
        <v>214</v>
      </c>
      <c r="B25" s="141">
        <v>6000</v>
      </c>
      <c r="C25" s="141"/>
      <c r="D25" s="141">
        <f>B25</f>
        <v>6000</v>
      </c>
      <c r="E25" s="51">
        <v>5623.56</v>
      </c>
      <c r="F25" s="51"/>
      <c r="G25" s="51">
        <f>E25</f>
        <v>5623.56</v>
      </c>
      <c r="H25" s="83">
        <f>J25</f>
        <v>3970</v>
      </c>
      <c r="I25" s="83"/>
      <c r="J25" s="83">
        <v>3970</v>
      </c>
      <c r="K25" s="42"/>
      <c r="L25" s="42"/>
      <c r="M25" s="48"/>
      <c r="N25" s="48"/>
    </row>
    <row r="26" spans="1:15" ht="16.5" thickTop="1" thickBot="1" x14ac:dyDescent="0.3">
      <c r="A26" s="62" t="s">
        <v>341</v>
      </c>
      <c r="B26" s="140"/>
      <c r="C26" s="140"/>
      <c r="D26" s="140"/>
      <c r="E26" s="51">
        <v>2521</v>
      </c>
      <c r="F26" s="51"/>
      <c r="G26" s="51">
        <f>E26</f>
        <v>2521</v>
      </c>
      <c r="H26" s="79"/>
      <c r="I26" s="79"/>
      <c r="J26" s="79"/>
      <c r="K26" s="37"/>
      <c r="L26" s="37">
        <v>12000</v>
      </c>
      <c r="M26" s="48"/>
      <c r="N26" s="48"/>
    </row>
    <row r="27" spans="1:15" ht="16.5" thickTop="1" thickBot="1" x14ac:dyDescent="0.3">
      <c r="A27" s="61" t="s">
        <v>104</v>
      </c>
      <c r="B27" s="140"/>
      <c r="C27" s="140"/>
      <c r="D27" s="140"/>
      <c r="E27" s="51"/>
      <c r="F27" s="51"/>
      <c r="G27" s="249"/>
      <c r="H27" s="79"/>
      <c r="I27" s="79"/>
      <c r="J27" s="79"/>
      <c r="K27" s="37"/>
      <c r="L27" s="37">
        <v>2000</v>
      </c>
      <c r="M27" s="48"/>
      <c r="N27" s="48"/>
    </row>
    <row r="28" spans="1:15" ht="16.5" thickTop="1" thickBot="1" x14ac:dyDescent="0.3">
      <c r="A28" s="61" t="s">
        <v>105</v>
      </c>
      <c r="B28" s="139"/>
      <c r="C28" s="139"/>
      <c r="D28" s="139"/>
      <c r="E28" s="190"/>
      <c r="F28" s="183"/>
      <c r="G28" s="250"/>
      <c r="H28" s="78"/>
      <c r="I28" s="78"/>
      <c r="J28" s="78">
        <f>H29+H30</f>
        <v>10246.85</v>
      </c>
      <c r="K28" s="37"/>
      <c r="L28" s="37">
        <f>K29+K30</f>
        <v>22835.02</v>
      </c>
      <c r="M28" s="48"/>
      <c r="N28" s="48"/>
    </row>
    <row r="29" spans="1:15" ht="16.5" thickTop="1" thickBot="1" x14ac:dyDescent="0.3">
      <c r="A29" s="62" t="s">
        <v>106</v>
      </c>
      <c r="B29" s="140"/>
      <c r="C29" s="140"/>
      <c r="D29" s="140"/>
      <c r="E29" s="190"/>
      <c r="F29" s="65"/>
      <c r="G29" s="190"/>
      <c r="H29" s="81">
        <v>5123.43</v>
      </c>
      <c r="I29" s="81"/>
      <c r="J29" s="81"/>
      <c r="K29" s="37">
        <v>11417.51</v>
      </c>
      <c r="L29" s="37"/>
      <c r="M29" s="48"/>
      <c r="N29" s="48"/>
    </row>
    <row r="30" spans="1:15" ht="16.5" thickTop="1" thickBot="1" x14ac:dyDescent="0.3">
      <c r="A30" s="62" t="s">
        <v>107</v>
      </c>
      <c r="B30" s="140"/>
      <c r="C30" s="140"/>
      <c r="D30" s="140"/>
      <c r="E30" s="190"/>
      <c r="F30" s="65"/>
      <c r="G30" s="190"/>
      <c r="H30" s="81">
        <v>5123.42</v>
      </c>
      <c r="I30" s="81"/>
      <c r="J30" s="81"/>
      <c r="K30" s="37">
        <v>11417.51</v>
      </c>
      <c r="L30" s="37"/>
      <c r="M30" s="48"/>
      <c r="N30" s="48"/>
    </row>
    <row r="31" spans="1:15" ht="16.5" thickTop="1" thickBot="1" x14ac:dyDescent="0.3">
      <c r="A31" s="62" t="s">
        <v>159</v>
      </c>
      <c r="B31" s="140">
        <v>3000</v>
      </c>
      <c r="C31" s="140"/>
      <c r="D31" s="140">
        <v>3000</v>
      </c>
      <c r="E31" s="190">
        <v>2867.98</v>
      </c>
      <c r="F31" s="65"/>
      <c r="G31" s="190">
        <f>E31</f>
        <v>2867.98</v>
      </c>
      <c r="H31" s="81">
        <v>2930.2</v>
      </c>
      <c r="I31" s="81"/>
      <c r="J31" s="81">
        <v>2930.2</v>
      </c>
      <c r="K31" s="37"/>
      <c r="L31" s="37"/>
      <c r="M31" s="48"/>
      <c r="N31" s="48"/>
    </row>
    <row r="32" spans="1:15" ht="16.5" thickTop="1" thickBot="1" x14ac:dyDescent="0.3">
      <c r="A32" s="60" t="s">
        <v>108</v>
      </c>
      <c r="B32" s="140"/>
      <c r="C32" s="140"/>
      <c r="D32" s="140"/>
      <c r="E32" s="190"/>
      <c r="F32" s="65"/>
      <c r="G32" s="190"/>
      <c r="H32" s="81"/>
      <c r="I32" s="81"/>
      <c r="J32" s="81"/>
      <c r="K32" s="37"/>
      <c r="L32" s="37"/>
      <c r="M32" s="48"/>
      <c r="N32" s="48"/>
    </row>
    <row r="33" spans="1:15" ht="16.5" thickTop="1" thickBot="1" x14ac:dyDescent="0.3">
      <c r="A33" s="66" t="s">
        <v>109</v>
      </c>
      <c r="B33" s="192"/>
      <c r="C33" s="149"/>
      <c r="D33" s="138"/>
      <c r="E33" s="190"/>
      <c r="F33" s="184"/>
      <c r="G33" s="251"/>
      <c r="H33" s="77"/>
      <c r="I33" s="77"/>
      <c r="J33" s="77"/>
      <c r="K33" s="37"/>
      <c r="L33" s="37">
        <v>15000</v>
      </c>
      <c r="M33" s="48"/>
      <c r="N33" s="48"/>
    </row>
    <row r="34" spans="1:15" ht="16.5" thickTop="1" thickBot="1" x14ac:dyDescent="0.3">
      <c r="A34" s="62" t="s">
        <v>138</v>
      </c>
      <c r="B34" s="138">
        <v>20000</v>
      </c>
      <c r="C34" s="139"/>
      <c r="D34" s="139">
        <f>B34</f>
        <v>20000</v>
      </c>
      <c r="E34" s="14">
        <v>20000</v>
      </c>
      <c r="F34" s="185"/>
      <c r="G34" s="250">
        <v>20000</v>
      </c>
      <c r="H34" s="78">
        <f>J34</f>
        <v>20000</v>
      </c>
      <c r="I34" s="84"/>
      <c r="J34" s="78">
        <v>20000</v>
      </c>
      <c r="K34" s="37">
        <v>15000</v>
      </c>
      <c r="L34" s="37"/>
      <c r="M34" s="48">
        <f>D34-G34</f>
        <v>0</v>
      </c>
      <c r="N34" s="48"/>
    </row>
    <row r="35" spans="1:15" ht="16.5" thickTop="1" thickBot="1" x14ac:dyDescent="0.3">
      <c r="A35" s="66" t="s">
        <v>110</v>
      </c>
      <c r="B35" s="140"/>
      <c r="C35" s="140"/>
      <c r="D35" s="140"/>
      <c r="E35" s="190"/>
      <c r="F35" s="65"/>
      <c r="G35" s="190"/>
      <c r="H35" s="81"/>
      <c r="I35" s="81"/>
      <c r="J35" s="81">
        <f>H36+H37+I37</f>
        <v>40000</v>
      </c>
      <c r="K35" s="37"/>
      <c r="L35" s="37">
        <f>K36+K37</f>
        <v>20000</v>
      </c>
      <c r="M35" s="48"/>
      <c r="N35" s="48"/>
    </row>
    <row r="36" spans="1:15" ht="16.5" thickTop="1" thickBot="1" x14ac:dyDescent="0.3">
      <c r="A36" s="62" t="s">
        <v>111</v>
      </c>
      <c r="B36" s="138">
        <v>20000</v>
      </c>
      <c r="C36" s="138"/>
      <c r="D36" s="138">
        <v>20000</v>
      </c>
      <c r="E36" s="190">
        <f>SuSa!J31</f>
        <v>20000</v>
      </c>
      <c r="F36" s="184"/>
      <c r="G36" s="251">
        <f>+E36</f>
        <v>20000</v>
      </c>
      <c r="H36" s="77">
        <v>20000</v>
      </c>
      <c r="I36" s="77"/>
      <c r="J36" s="89"/>
      <c r="K36" s="37">
        <v>20000</v>
      </c>
      <c r="L36" s="37"/>
      <c r="M36" s="48">
        <f>D36-G36</f>
        <v>0</v>
      </c>
      <c r="N36" s="48"/>
    </row>
    <row r="37" spans="1:15" ht="16.5" thickTop="1" thickBot="1" x14ac:dyDescent="0.3">
      <c r="A37" s="62" t="s">
        <v>112</v>
      </c>
      <c r="B37" s="139">
        <v>10000</v>
      </c>
      <c r="C37" s="139"/>
      <c r="D37" s="139">
        <v>10000</v>
      </c>
      <c r="E37" s="190">
        <v>10000</v>
      </c>
      <c r="F37" s="183"/>
      <c r="G37" s="250">
        <f>E37+F37</f>
        <v>10000</v>
      </c>
      <c r="H37" s="78">
        <v>10000</v>
      </c>
      <c r="I37" s="150">
        <v>10000</v>
      </c>
      <c r="J37" s="13"/>
      <c r="K37" s="38"/>
      <c r="L37" s="37"/>
      <c r="M37" s="48"/>
      <c r="N37" s="48"/>
    </row>
    <row r="38" spans="1:15" ht="16.5" thickTop="1" thickBot="1" x14ac:dyDescent="0.3">
      <c r="A38" s="121" t="s">
        <v>113</v>
      </c>
      <c r="B38" s="139"/>
      <c r="C38" s="139"/>
      <c r="D38" s="139"/>
      <c r="E38" s="190"/>
      <c r="F38" s="183"/>
      <c r="G38" s="250"/>
      <c r="H38" s="78"/>
      <c r="I38" s="78"/>
      <c r="J38" s="78"/>
      <c r="K38" s="37"/>
      <c r="L38" s="37">
        <v>4000</v>
      </c>
      <c r="M38" s="48"/>
      <c r="N38" s="48"/>
    </row>
    <row r="39" spans="1:15" ht="16.5" thickTop="1" thickBot="1" x14ac:dyDescent="0.3">
      <c r="A39" s="62" t="s">
        <v>75</v>
      </c>
      <c r="B39" s="142"/>
      <c r="C39" s="142"/>
      <c r="D39" s="142"/>
      <c r="E39" s="190"/>
      <c r="F39" s="183"/>
      <c r="G39" s="250"/>
      <c r="H39" s="90"/>
      <c r="I39" s="90">
        <f>J39</f>
        <v>7500</v>
      </c>
      <c r="J39" s="90">
        <v>7500</v>
      </c>
      <c r="K39" s="42"/>
      <c r="L39" s="42">
        <v>7500</v>
      </c>
      <c r="M39" s="48"/>
      <c r="N39" s="48"/>
    </row>
    <row r="40" spans="1:15" ht="16.5" thickTop="1" thickBot="1" x14ac:dyDescent="0.3">
      <c r="A40" s="67" t="s">
        <v>114</v>
      </c>
      <c r="B40" s="149"/>
      <c r="C40" s="149"/>
      <c r="D40" s="149"/>
      <c r="E40" s="190"/>
      <c r="F40" s="65"/>
      <c r="G40" s="75"/>
      <c r="H40" s="85"/>
      <c r="I40" s="85"/>
      <c r="J40" s="85"/>
      <c r="K40" s="42"/>
      <c r="L40" s="42"/>
      <c r="M40" s="48"/>
      <c r="N40" s="48"/>
    </row>
    <row r="41" spans="1:15" ht="16.5" thickTop="1" thickBot="1" x14ac:dyDescent="0.3">
      <c r="A41" s="68" t="s">
        <v>115</v>
      </c>
      <c r="B41" s="138"/>
      <c r="C41" s="138"/>
      <c r="D41" s="138"/>
      <c r="E41" s="190"/>
      <c r="F41" s="184"/>
      <c r="G41" s="252"/>
      <c r="H41" s="86"/>
      <c r="I41" s="86"/>
      <c r="J41" s="86"/>
      <c r="K41" s="37"/>
      <c r="L41" s="39"/>
      <c r="M41" s="48"/>
      <c r="N41" s="48"/>
    </row>
    <row r="42" spans="1:15" ht="16.5" thickTop="1" thickBot="1" x14ac:dyDescent="0.3">
      <c r="A42" s="62" t="s">
        <v>328</v>
      </c>
      <c r="B42" s="140">
        <v>22000</v>
      </c>
      <c r="C42" s="140"/>
      <c r="D42" s="140">
        <f>B42+C42</f>
        <v>22000</v>
      </c>
      <c r="E42" s="190">
        <v>23066.42</v>
      </c>
      <c r="F42" s="65"/>
      <c r="G42" s="75">
        <f>E42</f>
        <v>23066.42</v>
      </c>
      <c r="H42" s="87">
        <f>J42-I42</f>
        <v>19869</v>
      </c>
      <c r="I42" s="87">
        <v>3250</v>
      </c>
      <c r="J42" s="81">
        <v>23119</v>
      </c>
      <c r="K42" s="37"/>
      <c r="L42" s="69">
        <v>15000</v>
      </c>
      <c r="M42" s="48"/>
      <c r="N42" s="48"/>
      <c r="O42" s="47"/>
    </row>
    <row r="43" spans="1:15" ht="16.5" thickTop="1" thickBot="1" x14ac:dyDescent="0.3">
      <c r="A43" s="62" t="s">
        <v>327</v>
      </c>
      <c r="B43" s="140"/>
      <c r="C43" s="149"/>
      <c r="D43" s="140"/>
      <c r="E43" s="190"/>
      <c r="F43" s="184">
        <v>2400</v>
      </c>
      <c r="G43" s="252">
        <f>SUM(F43)</f>
        <v>2400</v>
      </c>
      <c r="H43" s="87"/>
      <c r="I43" s="87"/>
      <c r="J43" s="77"/>
      <c r="K43" s="42"/>
      <c r="L43" s="69"/>
      <c r="M43" s="48"/>
      <c r="N43" s="48"/>
      <c r="O43" s="47"/>
    </row>
    <row r="44" spans="1:15" ht="16.5" thickTop="1" thickBot="1" x14ac:dyDescent="0.3">
      <c r="A44" s="62" t="s">
        <v>355</v>
      </c>
      <c r="B44" s="140"/>
      <c r="C44" s="149"/>
      <c r="D44" s="140"/>
      <c r="E44" s="190"/>
      <c r="F44" s="190">
        <v>10088.69</v>
      </c>
      <c r="G44" s="75">
        <f>SUM(E44:F44)</f>
        <v>10088.69</v>
      </c>
      <c r="H44" s="87"/>
      <c r="I44" s="87"/>
      <c r="J44" s="122"/>
      <c r="K44" s="42"/>
      <c r="L44" s="69"/>
      <c r="M44" s="48"/>
      <c r="N44" s="48"/>
      <c r="O44" s="47"/>
    </row>
    <row r="45" spans="1:15" ht="16.5" thickTop="1" thickBot="1" x14ac:dyDescent="0.3">
      <c r="A45" s="62" t="s">
        <v>333</v>
      </c>
      <c r="B45" s="149"/>
      <c r="C45" s="138"/>
      <c r="D45" s="149"/>
      <c r="E45" s="190">
        <f>SuSa!J49</f>
        <v>7100</v>
      </c>
      <c r="F45" s="184"/>
      <c r="G45" s="252">
        <f>E45+F45</f>
        <v>7100</v>
      </c>
      <c r="H45" s="87">
        <v>2550</v>
      </c>
      <c r="I45" s="88"/>
      <c r="J45" s="90">
        <f>H45+I45</f>
        <v>2550</v>
      </c>
      <c r="K45" s="42"/>
      <c r="L45" s="69"/>
      <c r="M45" s="48"/>
      <c r="N45" s="48"/>
    </row>
    <row r="46" spans="1:15" ht="16.5" thickTop="1" thickBot="1" x14ac:dyDescent="0.3">
      <c r="A46" s="62" t="s">
        <v>116</v>
      </c>
      <c r="B46" s="143">
        <v>10000</v>
      </c>
      <c r="C46" s="149">
        <v>7120</v>
      </c>
      <c r="D46" s="143">
        <f>C46+B46</f>
        <v>17120</v>
      </c>
      <c r="E46" s="190">
        <v>14000</v>
      </c>
      <c r="F46" s="65">
        <v>32180</v>
      </c>
      <c r="G46" s="75">
        <f>SuSa!J40</f>
        <v>46180</v>
      </c>
      <c r="H46" s="88">
        <f>J46-I46</f>
        <v>7250</v>
      </c>
      <c r="I46" s="77">
        <v>9000</v>
      </c>
      <c r="J46" s="90">
        <v>16250</v>
      </c>
      <c r="K46" s="42"/>
      <c r="L46" s="38">
        <v>15910</v>
      </c>
      <c r="M46" s="48"/>
      <c r="N46" s="48"/>
    </row>
    <row r="47" spans="1:15" ht="16.5" thickTop="1" thickBot="1" x14ac:dyDescent="0.3">
      <c r="A47" s="62" t="s">
        <v>117</v>
      </c>
      <c r="B47" s="149">
        <v>800</v>
      </c>
      <c r="C47" s="142"/>
      <c r="D47" s="142">
        <v>800</v>
      </c>
      <c r="E47" s="190">
        <f>SuSa!J42</f>
        <v>800</v>
      </c>
      <c r="F47" s="183"/>
      <c r="G47" s="253">
        <f>E47</f>
        <v>800</v>
      </c>
      <c r="H47" s="91">
        <f>J47</f>
        <v>550</v>
      </c>
      <c r="I47" s="88"/>
      <c r="J47" s="122">
        <v>550</v>
      </c>
      <c r="K47" s="42"/>
      <c r="L47" s="42">
        <v>513.12</v>
      </c>
      <c r="M47" s="48"/>
      <c r="N47" s="48"/>
    </row>
    <row r="48" spans="1:15" ht="16.5" thickTop="1" thickBot="1" x14ac:dyDescent="0.3">
      <c r="A48" s="62" t="s">
        <v>160</v>
      </c>
      <c r="B48" s="149">
        <v>1300</v>
      </c>
      <c r="C48" s="142"/>
      <c r="D48" s="142">
        <v>650</v>
      </c>
      <c r="E48" s="190">
        <v>1283.58</v>
      </c>
      <c r="F48" s="183"/>
      <c r="G48" s="253">
        <f>E48</f>
        <v>1283.58</v>
      </c>
      <c r="H48" s="85">
        <f>J48</f>
        <v>600</v>
      </c>
      <c r="I48" s="88"/>
      <c r="J48" s="122">
        <v>600</v>
      </c>
      <c r="K48" s="42"/>
      <c r="L48" s="42"/>
      <c r="M48" s="48"/>
      <c r="N48" s="48"/>
      <c r="O48" s="47"/>
    </row>
    <row r="49" spans="1:14" ht="16.5" thickTop="1" thickBot="1" x14ac:dyDescent="0.3">
      <c r="A49" s="62" t="s">
        <v>172</v>
      </c>
      <c r="B49" s="141">
        <v>0</v>
      </c>
      <c r="C49" s="142">
        <v>850</v>
      </c>
      <c r="D49" s="142">
        <v>850</v>
      </c>
      <c r="E49" s="190"/>
      <c r="F49" s="183">
        <f>SuSa!J30</f>
        <v>850</v>
      </c>
      <c r="G49" s="253">
        <f>E49+F49</f>
        <v>850</v>
      </c>
      <c r="H49" s="85"/>
      <c r="I49" s="88"/>
      <c r="J49" s="122"/>
      <c r="K49" s="42"/>
      <c r="L49" s="42"/>
      <c r="M49" s="48"/>
      <c r="N49" s="48"/>
    </row>
    <row r="50" spans="1:14" ht="16.5" thickTop="1" thickBot="1" x14ac:dyDescent="0.3">
      <c r="A50" s="62" t="s">
        <v>352</v>
      </c>
      <c r="B50" s="141">
        <v>3100</v>
      </c>
      <c r="C50" s="142"/>
      <c r="D50" s="142">
        <f>SUM(B50:C50)</f>
        <v>3100</v>
      </c>
      <c r="E50" s="190">
        <v>3100</v>
      </c>
      <c r="F50" s="183"/>
      <c r="G50" s="253">
        <f>E50</f>
        <v>3100</v>
      </c>
      <c r="H50" s="85"/>
      <c r="I50" s="86"/>
      <c r="J50" s="122"/>
      <c r="K50" s="42"/>
      <c r="L50" s="42"/>
      <c r="M50" s="48"/>
      <c r="N50" s="48"/>
    </row>
    <row r="51" spans="1:14" ht="16.5" thickTop="1" thickBot="1" x14ac:dyDescent="0.3">
      <c r="A51" s="68" t="s">
        <v>118</v>
      </c>
      <c r="B51" s="141"/>
      <c r="C51" s="149"/>
      <c r="D51" s="149"/>
      <c r="E51" s="190"/>
      <c r="F51" s="65"/>
      <c r="G51" s="75"/>
      <c r="H51" s="85">
        <f>J51</f>
        <v>4200</v>
      </c>
      <c r="I51" s="88"/>
      <c r="J51" s="90">
        <v>4200</v>
      </c>
      <c r="K51" s="42"/>
      <c r="L51" s="42"/>
      <c r="M51" s="48"/>
      <c r="N51" s="48"/>
    </row>
    <row r="52" spans="1:14" ht="16.5" thickTop="1" thickBot="1" x14ac:dyDescent="0.3">
      <c r="A52" s="62" t="s">
        <v>77</v>
      </c>
      <c r="B52" s="140">
        <v>3000</v>
      </c>
      <c r="C52" s="140"/>
      <c r="D52" s="140">
        <v>3000</v>
      </c>
      <c r="E52" s="190">
        <v>2880</v>
      </c>
      <c r="F52" s="65"/>
      <c r="G52" s="75">
        <f>E52+F52</f>
        <v>2880</v>
      </c>
      <c r="H52" s="87"/>
      <c r="I52" s="87"/>
      <c r="J52" s="81"/>
      <c r="K52" s="37"/>
      <c r="L52" s="38">
        <v>3000</v>
      </c>
      <c r="M52" s="48"/>
      <c r="N52" s="48"/>
    </row>
    <row r="53" spans="1:14" ht="16.5" thickTop="1" thickBot="1" x14ac:dyDescent="0.3">
      <c r="A53" s="68" t="s">
        <v>119</v>
      </c>
      <c r="B53" s="141"/>
      <c r="C53" s="141"/>
      <c r="D53" s="141"/>
      <c r="E53" s="190"/>
      <c r="F53" s="65"/>
      <c r="G53" s="75"/>
      <c r="H53" s="85"/>
      <c r="I53" s="85"/>
      <c r="J53" s="83"/>
      <c r="K53" s="42"/>
      <c r="L53" s="42"/>
      <c r="M53" s="48"/>
      <c r="N53" s="48"/>
    </row>
    <row r="54" spans="1:14" ht="16.5" thickTop="1" thickBot="1" x14ac:dyDescent="0.3">
      <c r="A54" s="70" t="s">
        <v>74</v>
      </c>
      <c r="B54" s="149">
        <v>12000</v>
      </c>
      <c r="C54" s="149"/>
      <c r="D54" s="149">
        <v>12000</v>
      </c>
      <c r="E54" s="190"/>
      <c r="F54" s="184"/>
      <c r="G54" s="252">
        <f>E55+E56+E57</f>
        <v>12000</v>
      </c>
      <c r="H54" s="88">
        <f>J54</f>
        <v>10000</v>
      </c>
      <c r="I54" s="86"/>
      <c r="J54" s="77">
        <v>10000</v>
      </c>
      <c r="K54" s="37"/>
      <c r="L54" s="37">
        <f>K55+K56+K57</f>
        <v>10000</v>
      </c>
      <c r="M54" s="48"/>
      <c r="N54" s="48"/>
    </row>
    <row r="55" spans="1:14" ht="16.5" thickTop="1" thickBot="1" x14ac:dyDescent="0.3">
      <c r="A55" s="62" t="s">
        <v>120</v>
      </c>
      <c r="B55" s="141"/>
      <c r="C55" s="141"/>
      <c r="D55" s="141"/>
      <c r="E55" s="190">
        <v>4000</v>
      </c>
      <c r="F55" s="65"/>
      <c r="G55" s="75"/>
      <c r="H55" s="85"/>
      <c r="I55" s="88"/>
      <c r="J55" s="88"/>
      <c r="K55" s="42">
        <v>2800</v>
      </c>
      <c r="L55" s="42"/>
      <c r="M55" s="48"/>
      <c r="N55" s="48"/>
    </row>
    <row r="56" spans="1:14" ht="16.5" thickTop="1" thickBot="1" x14ac:dyDescent="0.3">
      <c r="A56" s="62" t="s">
        <v>121</v>
      </c>
      <c r="B56" s="141"/>
      <c r="C56" s="141"/>
      <c r="D56" s="141"/>
      <c r="E56" s="190">
        <v>4000</v>
      </c>
      <c r="F56" s="65"/>
      <c r="G56" s="75"/>
      <c r="H56" s="85"/>
      <c r="I56" s="85"/>
      <c r="J56" s="85"/>
      <c r="K56" s="42">
        <v>2800</v>
      </c>
      <c r="L56" s="42"/>
      <c r="M56" s="48"/>
      <c r="N56" s="48"/>
    </row>
    <row r="57" spans="1:14" ht="16.5" thickTop="1" thickBot="1" x14ac:dyDescent="0.3">
      <c r="A57" s="62" t="s">
        <v>122</v>
      </c>
      <c r="B57" s="141"/>
      <c r="C57" s="141"/>
      <c r="D57" s="141"/>
      <c r="E57" s="190">
        <v>4000</v>
      </c>
      <c r="F57" s="65"/>
      <c r="G57" s="75"/>
      <c r="H57" s="85"/>
      <c r="I57" s="85"/>
      <c r="J57" s="85"/>
      <c r="K57" s="42">
        <v>4400</v>
      </c>
      <c r="L57" s="42"/>
      <c r="M57" s="48"/>
      <c r="N57" s="48"/>
    </row>
    <row r="58" spans="1:14" ht="16.5" thickTop="1" thickBot="1" x14ac:dyDescent="0.3">
      <c r="A58" s="71" t="s">
        <v>123</v>
      </c>
      <c r="B58" s="141"/>
      <c r="C58" s="141"/>
      <c r="D58" s="141"/>
      <c r="E58" s="190"/>
      <c r="F58" s="65"/>
      <c r="G58" s="75"/>
      <c r="H58" s="85"/>
      <c r="I58" s="85"/>
      <c r="J58" s="85"/>
      <c r="K58" s="41"/>
      <c r="L58" s="72"/>
      <c r="M58" s="48"/>
      <c r="N58" s="48"/>
    </row>
    <row r="59" spans="1:14" ht="16.5" thickTop="1" thickBot="1" x14ac:dyDescent="0.3">
      <c r="A59" s="73" t="s">
        <v>124</v>
      </c>
      <c r="B59" s="138"/>
      <c r="C59" s="138"/>
      <c r="D59" s="138"/>
      <c r="E59" s="14"/>
      <c r="F59" s="186"/>
      <c r="G59" s="252"/>
      <c r="H59" s="86"/>
      <c r="I59" s="86"/>
      <c r="J59" s="86"/>
      <c r="K59" s="37"/>
      <c r="L59" s="37">
        <f>K60+K61</f>
        <v>13535.51</v>
      </c>
      <c r="M59" s="48"/>
      <c r="N59" s="48"/>
    </row>
    <row r="60" spans="1:14" ht="16.5" thickTop="1" thickBot="1" x14ac:dyDescent="0.3">
      <c r="A60" s="73" t="s">
        <v>125</v>
      </c>
      <c r="B60" s="140"/>
      <c r="C60" s="140"/>
      <c r="D60" s="140"/>
      <c r="E60" s="190"/>
      <c r="F60" s="65"/>
      <c r="G60" s="75"/>
      <c r="H60" s="87"/>
      <c r="I60" s="87"/>
      <c r="J60" s="87"/>
      <c r="K60" s="37">
        <v>8557.2800000000007</v>
      </c>
      <c r="L60" s="37"/>
      <c r="M60" s="48"/>
      <c r="N60" s="48"/>
    </row>
    <row r="61" spans="1:14" ht="16.5" thickTop="1" thickBot="1" x14ac:dyDescent="0.3">
      <c r="A61" s="73" t="s">
        <v>126</v>
      </c>
      <c r="B61" s="149"/>
      <c r="C61" s="143"/>
      <c r="D61" s="143"/>
      <c r="E61" s="191"/>
      <c r="F61" s="187"/>
      <c r="G61" s="252"/>
      <c r="H61" s="88"/>
      <c r="I61" s="88"/>
      <c r="J61" s="86"/>
      <c r="K61" s="37">
        <v>4978.2299999999996</v>
      </c>
      <c r="L61" s="37"/>
      <c r="M61" s="48"/>
      <c r="N61" s="48"/>
    </row>
    <row r="62" spans="1:14" ht="16.5" thickTop="1" thickBot="1" x14ac:dyDescent="0.3">
      <c r="A62" s="74" t="s">
        <v>127</v>
      </c>
      <c r="B62" s="141"/>
      <c r="C62" s="149"/>
      <c r="D62" s="149"/>
      <c r="E62" s="190"/>
      <c r="F62" s="65"/>
      <c r="G62" s="75"/>
      <c r="H62" s="85"/>
      <c r="I62" s="85"/>
      <c r="J62" s="88"/>
      <c r="K62" s="42"/>
      <c r="L62" s="42"/>
      <c r="M62" s="48"/>
      <c r="N62" s="48"/>
    </row>
    <row r="63" spans="1:14" ht="16.5" thickTop="1" thickBot="1" x14ac:dyDescent="0.3">
      <c r="A63" s="62" t="s">
        <v>128</v>
      </c>
      <c r="B63" s="141">
        <v>3500</v>
      </c>
      <c r="C63" s="141"/>
      <c r="D63" s="141">
        <v>3500</v>
      </c>
      <c r="E63" s="190">
        <f>SuSa!J41</f>
        <v>7000</v>
      </c>
      <c r="F63" s="65"/>
      <c r="G63" s="75">
        <f>+E63</f>
        <v>7000</v>
      </c>
      <c r="H63" s="85">
        <f>J63</f>
        <v>3500</v>
      </c>
      <c r="I63" s="85"/>
      <c r="J63" s="85">
        <v>3500</v>
      </c>
      <c r="K63" s="42"/>
      <c r="L63" s="42">
        <v>1750</v>
      </c>
      <c r="M63" s="48"/>
      <c r="N63" s="48"/>
    </row>
    <row r="64" spans="1:14" ht="16.5" thickTop="1" thickBot="1" x14ac:dyDescent="0.3">
      <c r="A64" s="254" t="s">
        <v>369</v>
      </c>
      <c r="B64" s="141"/>
      <c r="C64" s="141"/>
      <c r="D64" s="141"/>
      <c r="E64" s="190">
        <f>SuSa!J51</f>
        <v>699.66</v>
      </c>
      <c r="F64" s="65"/>
      <c r="G64" s="75">
        <f>SUM(E64:F64)</f>
        <v>699.66</v>
      </c>
      <c r="H64" s="85"/>
      <c r="I64" s="85"/>
      <c r="J64" s="85"/>
      <c r="K64" s="42"/>
      <c r="L64" s="42"/>
      <c r="M64" s="48"/>
      <c r="N64" s="48"/>
    </row>
    <row r="65" spans="1:15" ht="16.5" thickTop="1" thickBot="1" x14ac:dyDescent="0.3">
      <c r="A65" s="76" t="s">
        <v>129</v>
      </c>
      <c r="B65" s="144">
        <f>SUM(B9:B64)</f>
        <v>173300</v>
      </c>
      <c r="C65" s="144">
        <f>SUM(C4:C64)</f>
        <v>8820</v>
      </c>
      <c r="D65" s="144">
        <f>B65+C65</f>
        <v>182120</v>
      </c>
      <c r="E65" s="190">
        <f>SUM(E9:E64)</f>
        <v>185308.2</v>
      </c>
      <c r="F65" s="65">
        <f>SUM(F43:F64)</f>
        <v>45518.69</v>
      </c>
      <c r="G65" s="93">
        <f>SUM(G3:G64)</f>
        <v>231676.89</v>
      </c>
      <c r="H65" s="88">
        <f>SUM(H9:H64)</f>
        <v>189847.71</v>
      </c>
      <c r="I65" s="88">
        <f>SUM(I37:I64)</f>
        <v>29750</v>
      </c>
      <c r="J65" s="92">
        <f>SUM(J3:J63)</f>
        <v>219597.71000000002</v>
      </c>
      <c r="K65" s="40"/>
      <c r="L65" s="44">
        <f>SUM(L5:L63)</f>
        <v>210424.11000000002</v>
      </c>
      <c r="M65" s="48">
        <f>SUM(M3:M64)</f>
        <v>0</v>
      </c>
      <c r="N65" s="48">
        <f>M65+G65</f>
        <v>231676.89</v>
      </c>
      <c r="O65" s="47">
        <f>D65-N65</f>
        <v>-49556.890000000014</v>
      </c>
    </row>
    <row r="66" spans="1:15" ht="15.75" thickTop="1" x14ac:dyDescent="0.25">
      <c r="C66" s="47"/>
    </row>
    <row r="67" spans="1:15" x14ac:dyDescent="0.25">
      <c r="F67" s="47"/>
    </row>
    <row r="69" spans="1:15" x14ac:dyDescent="0.25">
      <c r="J69" s="47"/>
    </row>
  </sheetData>
  <mergeCells count="5">
    <mergeCell ref="A1:L1"/>
    <mergeCell ref="E2:G2"/>
    <mergeCell ref="K2:L2"/>
    <mergeCell ref="H2:J2"/>
    <mergeCell ref="B2:D2"/>
  </mergeCells>
  <pageMargins left="0.7" right="0.7" top="0.78740157499999996" bottom="0.78740157499999996" header="0.3" footer="0.3"/>
  <pageSetup paperSize="9" scale="45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6A600-F688-4455-AE1D-2B9A8A33576C}">
  <sheetPr>
    <pageSetUpPr fitToPage="1"/>
  </sheetPr>
  <dimension ref="A1:V55"/>
  <sheetViews>
    <sheetView topLeftCell="A25" workbookViewId="0">
      <selection sqref="A1:V1"/>
    </sheetView>
  </sheetViews>
  <sheetFormatPr baseColWidth="10" defaultRowHeight="15" x14ac:dyDescent="0.25"/>
  <cols>
    <col min="1" max="1" width="57" bestFit="1" customWidth="1"/>
    <col min="2" max="2" width="21.140625" customWidth="1"/>
    <col min="3" max="4" width="57" hidden="1" customWidth="1"/>
    <col min="5" max="5" width="20.42578125" customWidth="1"/>
    <col min="6" max="6" width="30.140625" hidden="1" customWidth="1"/>
    <col min="7" max="7" width="21.7109375" customWidth="1"/>
    <col min="8" max="8" width="23.42578125" bestFit="1" customWidth="1"/>
    <col min="9" max="9" width="18.7109375" customWidth="1"/>
    <col min="10" max="10" width="18.140625" customWidth="1"/>
    <col min="11" max="11" width="15.85546875" customWidth="1"/>
    <col min="12" max="12" width="16.7109375" customWidth="1"/>
    <col min="13" max="13" width="39" customWidth="1"/>
    <col min="14" max="14" width="17.28515625" customWidth="1"/>
    <col min="15" max="15" width="14.42578125" bestFit="1" customWidth="1"/>
    <col min="16" max="16" width="16.7109375" bestFit="1" customWidth="1"/>
    <col min="17" max="18" width="14.42578125" bestFit="1" customWidth="1"/>
    <col min="19" max="19" width="14.7109375" bestFit="1" customWidth="1"/>
    <col min="20" max="21" width="14.42578125" bestFit="1" customWidth="1"/>
    <col min="22" max="22" width="14.7109375" bestFit="1" customWidth="1"/>
  </cols>
  <sheetData>
    <row r="1" spans="1:22" x14ac:dyDescent="0.25">
      <c r="A1" s="292" t="s">
        <v>383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3"/>
      <c r="U1" s="293"/>
      <c r="V1" s="293"/>
    </row>
    <row r="2" spans="1:22" x14ac:dyDescent="0.25">
      <c r="A2" s="96"/>
      <c r="B2" s="303">
        <v>2025</v>
      </c>
      <c r="C2" s="303"/>
      <c r="D2" s="303"/>
      <c r="E2" s="303"/>
      <c r="F2" s="303"/>
      <c r="G2" s="304"/>
      <c r="H2" s="301">
        <v>2024</v>
      </c>
      <c r="I2" s="302"/>
      <c r="J2" s="302"/>
      <c r="K2" s="300">
        <v>2023</v>
      </c>
      <c r="L2" s="300"/>
      <c r="M2" s="300"/>
      <c r="N2" s="294">
        <v>2022</v>
      </c>
      <c r="O2" s="295"/>
      <c r="P2" s="295"/>
      <c r="Q2" s="296">
        <v>2021</v>
      </c>
      <c r="R2" s="297"/>
      <c r="S2" s="297"/>
      <c r="T2" s="298">
        <v>2020</v>
      </c>
      <c r="U2" s="299"/>
      <c r="V2" s="299"/>
    </row>
    <row r="3" spans="1:22" x14ac:dyDescent="0.25">
      <c r="A3" s="97" t="s">
        <v>39</v>
      </c>
      <c r="B3" s="168"/>
      <c r="C3" s="166"/>
      <c r="D3" s="166"/>
      <c r="E3" s="166"/>
      <c r="F3" s="166"/>
      <c r="G3" s="171"/>
      <c r="H3" s="113"/>
      <c r="I3" s="114"/>
      <c r="J3" s="114"/>
      <c r="K3" s="45"/>
      <c r="L3" s="45"/>
      <c r="M3" s="45"/>
      <c r="N3" s="24"/>
      <c r="O3" s="24"/>
      <c r="P3" s="24"/>
      <c r="Q3" s="25"/>
      <c r="R3" s="25"/>
      <c r="S3" s="25"/>
      <c r="T3" s="157"/>
      <c r="U3" s="157"/>
      <c r="V3" s="157"/>
    </row>
    <row r="4" spans="1:22" x14ac:dyDescent="0.25">
      <c r="A4" s="98" t="s">
        <v>40</v>
      </c>
      <c r="B4" s="169"/>
      <c r="C4" s="161"/>
      <c r="D4" s="161">
        <f t="shared" ref="D4" si="0">C7</f>
        <v>2045999.7000000002</v>
      </c>
      <c r="E4" s="161"/>
      <c r="F4" s="161"/>
      <c r="G4" s="172">
        <f>E7</f>
        <v>2045999.7000000002</v>
      </c>
      <c r="H4" s="111"/>
      <c r="I4" s="112"/>
      <c r="J4" s="112">
        <f>I7</f>
        <v>1737000.34</v>
      </c>
      <c r="K4" s="46"/>
      <c r="L4" s="46"/>
      <c r="M4" s="46">
        <f>K8+K9+K10+K12+K11</f>
        <v>1252587.42</v>
      </c>
      <c r="N4" s="26"/>
      <c r="O4" s="26"/>
      <c r="P4" s="26">
        <f>O5+O6+O7</f>
        <v>520345.38999999996</v>
      </c>
      <c r="Q4" s="27"/>
      <c r="R4" s="27"/>
      <c r="S4" s="27">
        <f>R5+R6+R7</f>
        <v>514901.85000000003</v>
      </c>
      <c r="T4" s="28"/>
      <c r="U4" s="28"/>
      <c r="V4" s="28">
        <f>U5+U6+U7</f>
        <v>255718</v>
      </c>
    </row>
    <row r="5" spans="1:22" x14ac:dyDescent="0.25">
      <c r="A5" s="98" t="s">
        <v>41</v>
      </c>
      <c r="B5" s="169"/>
      <c r="C5" s="161"/>
      <c r="D5" s="161"/>
      <c r="E5" s="161"/>
      <c r="F5" s="161"/>
      <c r="G5" s="172"/>
      <c r="H5" s="111"/>
      <c r="I5" s="112"/>
      <c r="J5" s="112"/>
      <c r="K5" s="46"/>
      <c r="L5" s="46"/>
      <c r="M5" s="46"/>
      <c r="N5" s="26"/>
      <c r="O5" s="26"/>
      <c r="P5" s="26"/>
      <c r="Q5" s="27"/>
      <c r="R5" s="27"/>
      <c r="S5" s="27"/>
      <c r="T5" s="28"/>
      <c r="U5" s="28">
        <v>0</v>
      </c>
      <c r="V5" s="28"/>
    </row>
    <row r="6" spans="1:22" x14ac:dyDescent="0.25">
      <c r="A6" s="98" t="s">
        <v>42</v>
      </c>
      <c r="B6" s="169"/>
      <c r="C6" s="161"/>
      <c r="D6" s="161"/>
      <c r="E6" s="161"/>
      <c r="F6" s="161"/>
      <c r="G6" s="172"/>
      <c r="H6" s="111"/>
      <c r="I6" s="112"/>
      <c r="J6" s="112"/>
      <c r="K6" s="46"/>
      <c r="L6" s="46"/>
      <c r="M6" s="46"/>
      <c r="N6" s="26"/>
      <c r="O6" s="26"/>
      <c r="P6" s="26"/>
      <c r="Q6" s="27"/>
      <c r="R6" s="27"/>
      <c r="S6" s="27"/>
      <c r="T6" s="28"/>
      <c r="U6" s="28">
        <v>0</v>
      </c>
      <c r="V6" s="28"/>
    </row>
    <row r="7" spans="1:22" x14ac:dyDescent="0.25">
      <c r="A7" s="98" t="s">
        <v>43</v>
      </c>
      <c r="B7" s="169"/>
      <c r="C7" s="161">
        <f t="shared" ref="C7" si="1">B8+B9+B10+B11+B12+B13</f>
        <v>2045999.7000000002</v>
      </c>
      <c r="D7" s="161"/>
      <c r="E7" s="161">
        <f>B8+B9+B10+B11+B12+B13</f>
        <v>2045999.7000000002</v>
      </c>
      <c r="F7" s="161">
        <f t="shared" ref="F7" si="2">E8+E9+E10+E11+E12+E13</f>
        <v>1995999.7000000002</v>
      </c>
      <c r="G7" s="172"/>
      <c r="H7" s="111"/>
      <c r="I7" s="112">
        <f>H8+H9+H10+H11+H12+H13</f>
        <v>1737000.34</v>
      </c>
      <c r="J7" s="112"/>
      <c r="K7" s="46"/>
      <c r="L7" s="46">
        <f>K8+K9+K10+K11+K12</f>
        <v>1252587.42</v>
      </c>
      <c r="M7" s="46"/>
      <c r="N7" s="26"/>
      <c r="O7" s="26">
        <f>N8+N9+N10+N12</f>
        <v>520345.38999999996</v>
      </c>
      <c r="P7" s="26"/>
      <c r="Q7" s="27"/>
      <c r="R7" s="27">
        <f>Q8+Q9+Q10+Q12</f>
        <v>514901.85000000003</v>
      </c>
      <c r="S7" s="27"/>
      <c r="T7" s="28"/>
      <c r="U7" s="28">
        <f>T8+T9+T12</f>
        <v>255718</v>
      </c>
      <c r="V7" s="28"/>
    </row>
    <row r="8" spans="1:22" x14ac:dyDescent="0.25">
      <c r="A8" s="98" t="s">
        <v>44</v>
      </c>
      <c r="B8" s="169">
        <f>SuSa!J5</f>
        <v>327000.08</v>
      </c>
      <c r="C8" s="161"/>
      <c r="D8" s="161"/>
      <c r="E8" s="161"/>
      <c r="F8" s="161"/>
      <c r="G8" s="172"/>
      <c r="H8" s="111">
        <v>464384.67</v>
      </c>
      <c r="I8" s="112"/>
      <c r="J8" s="112"/>
      <c r="K8" s="46">
        <v>360777.51</v>
      </c>
      <c r="L8" s="46"/>
      <c r="M8" s="46"/>
      <c r="N8" s="26">
        <v>265156.17</v>
      </c>
      <c r="O8" s="26"/>
      <c r="P8" s="26"/>
      <c r="Q8" s="27">
        <v>259712.63</v>
      </c>
      <c r="R8" s="27"/>
      <c r="S8" s="27"/>
      <c r="T8" s="28">
        <v>58451</v>
      </c>
      <c r="U8" s="28"/>
      <c r="V8" s="28"/>
    </row>
    <row r="9" spans="1:22" x14ac:dyDescent="0.25">
      <c r="A9" s="98" t="s">
        <v>45</v>
      </c>
      <c r="B9" s="169">
        <f>SuSa!J6</f>
        <v>1365105.31</v>
      </c>
      <c r="C9" s="161"/>
      <c r="D9" s="161"/>
      <c r="E9" s="161"/>
      <c r="F9" s="161"/>
      <c r="G9" s="172"/>
      <c r="H9" s="111">
        <v>980603.61</v>
      </c>
      <c r="I9" s="112"/>
      <c r="J9" s="112"/>
      <c r="K9" s="46">
        <v>602773.18999999994</v>
      </c>
      <c r="L9" s="46"/>
      <c r="M9" s="46"/>
      <c r="N9" s="26">
        <v>119143.15</v>
      </c>
      <c r="O9" s="26"/>
      <c r="P9" s="26"/>
      <c r="Q9" s="27">
        <v>119143.15</v>
      </c>
      <c r="R9" s="27"/>
      <c r="S9" s="27"/>
      <c r="T9" s="28">
        <v>147267</v>
      </c>
      <c r="U9" s="28"/>
      <c r="V9" s="28"/>
    </row>
    <row r="10" spans="1:22" x14ac:dyDescent="0.25">
      <c r="A10" s="98" t="s">
        <v>46</v>
      </c>
      <c r="B10" s="169">
        <v>201042.18</v>
      </c>
      <c r="C10" s="161"/>
      <c r="D10" s="161"/>
      <c r="E10" s="161">
        <f>E7-B12</f>
        <v>1995999.7000000002</v>
      </c>
      <c r="F10" s="161"/>
      <c r="G10" s="172"/>
      <c r="H10" s="111">
        <v>189036.72</v>
      </c>
      <c r="I10" s="112"/>
      <c r="J10" s="112"/>
      <c r="K10" s="46">
        <v>189036.72</v>
      </c>
      <c r="L10" s="46"/>
      <c r="M10" s="46"/>
      <c r="N10" s="26">
        <v>86046.07</v>
      </c>
      <c r="O10" s="26"/>
      <c r="P10" s="26"/>
      <c r="Q10" s="27">
        <v>86046.07</v>
      </c>
      <c r="R10" s="27"/>
      <c r="S10" s="27"/>
      <c r="T10" s="28"/>
      <c r="U10" s="28"/>
      <c r="V10" s="28"/>
    </row>
    <row r="11" spans="1:22" x14ac:dyDescent="0.25">
      <c r="A11" s="98" t="s">
        <v>130</v>
      </c>
      <c r="B11" s="169">
        <f>SuSa!J8</f>
        <v>102578.56</v>
      </c>
      <c r="C11" s="161"/>
      <c r="D11" s="161"/>
      <c r="E11" s="161"/>
      <c r="F11" s="161"/>
      <c r="G11" s="172"/>
      <c r="H11" s="111">
        <f>K11</f>
        <v>50000</v>
      </c>
      <c r="I11" s="112"/>
      <c r="J11" s="112"/>
      <c r="K11" s="46">
        <v>50000</v>
      </c>
      <c r="L11" s="46"/>
      <c r="M11" s="46"/>
      <c r="N11" s="26"/>
      <c r="O11" s="26"/>
      <c r="P11" s="26"/>
      <c r="Q11" s="27"/>
      <c r="R11" s="27"/>
      <c r="S11" s="27"/>
      <c r="T11" s="28"/>
      <c r="U11" s="28"/>
      <c r="V11" s="28"/>
    </row>
    <row r="12" spans="1:22" x14ac:dyDescent="0.25">
      <c r="A12" s="98" t="s">
        <v>169</v>
      </c>
      <c r="B12" s="169">
        <v>50000</v>
      </c>
      <c r="C12" s="161"/>
      <c r="D12" s="161"/>
      <c r="E12" s="161"/>
      <c r="F12" s="161"/>
      <c r="G12" s="172"/>
      <c r="H12" s="111">
        <f>K12</f>
        <v>50000</v>
      </c>
      <c r="I12" s="112"/>
      <c r="J12" s="112"/>
      <c r="K12" s="46">
        <v>50000</v>
      </c>
      <c r="L12" s="46"/>
      <c r="M12" s="46"/>
      <c r="N12" s="26">
        <v>50000</v>
      </c>
      <c r="O12" s="26"/>
      <c r="P12" s="26"/>
      <c r="Q12" s="27">
        <v>50000</v>
      </c>
      <c r="R12" s="27"/>
      <c r="S12" s="27"/>
      <c r="T12" s="28">
        <v>50000</v>
      </c>
      <c r="U12" s="28"/>
      <c r="V12" s="28"/>
    </row>
    <row r="13" spans="1:22" x14ac:dyDescent="0.25">
      <c r="A13" s="98" t="s">
        <v>170</v>
      </c>
      <c r="B13" s="169">
        <f>SuSa!J9</f>
        <v>273.57</v>
      </c>
      <c r="C13" s="161"/>
      <c r="D13" s="161"/>
      <c r="E13" s="161"/>
      <c r="F13" s="161"/>
      <c r="G13" s="172"/>
      <c r="H13" s="111">
        <v>2975.34</v>
      </c>
      <c r="I13" s="112"/>
      <c r="J13" s="112"/>
      <c r="K13" s="46"/>
      <c r="L13" s="46"/>
      <c r="M13" s="46"/>
      <c r="N13" s="26"/>
      <c r="O13" s="26"/>
      <c r="P13" s="26"/>
      <c r="Q13" s="27"/>
      <c r="R13" s="27"/>
      <c r="S13" s="27"/>
      <c r="T13" s="28"/>
      <c r="U13" s="28"/>
      <c r="V13" s="28"/>
    </row>
    <row r="14" spans="1:22" x14ac:dyDescent="0.25">
      <c r="A14" s="98" t="s">
        <v>47</v>
      </c>
      <c r="B14" s="169"/>
      <c r="C14" s="161"/>
      <c r="D14" s="161">
        <f t="shared" ref="D14" si="3">C16+C18</f>
        <v>92953.840000000011</v>
      </c>
      <c r="E14" s="161"/>
      <c r="F14" s="161"/>
      <c r="G14" s="172">
        <f>B19+B20+B21</f>
        <v>92953.840000000011</v>
      </c>
      <c r="H14" s="111"/>
      <c r="I14" s="112"/>
      <c r="J14" s="112">
        <f>I16+I18</f>
        <v>102024.33</v>
      </c>
      <c r="K14" s="46"/>
      <c r="L14" s="46"/>
      <c r="M14" s="46">
        <f>L16+L18</f>
        <v>29327.67</v>
      </c>
      <c r="N14" s="26"/>
      <c r="O14" s="26"/>
      <c r="P14" s="26">
        <f>O15+O18</f>
        <v>40708.559999999998</v>
      </c>
      <c r="Q14" s="27"/>
      <c r="R14" s="27"/>
      <c r="S14" s="27">
        <f>R15+R16+R17+R18</f>
        <v>14587.72</v>
      </c>
      <c r="T14" s="28"/>
      <c r="U14" s="28"/>
      <c r="V14" s="28">
        <f>U15+U16+U17+U18</f>
        <v>2175.91</v>
      </c>
    </row>
    <row r="15" spans="1:22" x14ac:dyDescent="0.25">
      <c r="A15" s="98" t="s">
        <v>48</v>
      </c>
      <c r="B15" s="169"/>
      <c r="C15" s="161"/>
      <c r="D15" s="161"/>
      <c r="E15" s="161"/>
      <c r="F15" s="161"/>
      <c r="G15" s="172"/>
      <c r="H15" s="111"/>
      <c r="I15" s="112"/>
      <c r="J15" s="112"/>
      <c r="K15" s="46"/>
      <c r="L15" s="46"/>
      <c r="M15" s="46"/>
      <c r="N15" s="26"/>
      <c r="O15" s="26">
        <f>N16</f>
        <v>3470</v>
      </c>
      <c r="P15" s="26"/>
      <c r="Q15" s="27"/>
      <c r="R15" s="27"/>
      <c r="S15" s="27"/>
      <c r="T15" s="28"/>
      <c r="U15" s="28">
        <v>0</v>
      </c>
      <c r="V15" s="28"/>
    </row>
    <row r="16" spans="1:22" x14ac:dyDescent="0.25">
      <c r="A16" s="98" t="s">
        <v>49</v>
      </c>
      <c r="B16" s="169"/>
      <c r="C16" s="161">
        <f t="shared" ref="C16" si="4">B16</f>
        <v>0</v>
      </c>
      <c r="D16" s="161"/>
      <c r="E16" s="161"/>
      <c r="F16" s="161">
        <f t="shared" ref="F16" si="5">E16</f>
        <v>0</v>
      </c>
      <c r="G16" s="172"/>
      <c r="H16" s="111">
        <v>0</v>
      </c>
      <c r="I16" s="112">
        <f>H16</f>
        <v>0</v>
      </c>
      <c r="J16" s="112"/>
      <c r="K16" s="46">
        <v>1400</v>
      </c>
      <c r="L16" s="46">
        <f>K16</f>
        <v>1400</v>
      </c>
      <c r="M16" s="46"/>
      <c r="N16" s="26">
        <v>3470</v>
      </c>
      <c r="O16" s="158"/>
      <c r="P16" s="26"/>
      <c r="Q16" s="27">
        <v>3470</v>
      </c>
      <c r="R16" s="27">
        <f>Q16</f>
        <v>3470</v>
      </c>
      <c r="S16" s="27"/>
      <c r="T16" s="28"/>
      <c r="U16" s="28">
        <v>0</v>
      </c>
      <c r="V16" s="28"/>
    </row>
    <row r="17" spans="1:22" x14ac:dyDescent="0.25">
      <c r="A17" s="98" t="s">
        <v>50</v>
      </c>
      <c r="B17" s="169"/>
      <c r="C17" s="161"/>
      <c r="D17" s="161"/>
      <c r="E17" s="161"/>
      <c r="F17" s="161"/>
      <c r="G17" s="172"/>
      <c r="H17" s="111"/>
      <c r="I17" s="112"/>
      <c r="J17" s="112"/>
      <c r="K17" s="46"/>
      <c r="L17" s="46"/>
      <c r="M17" s="46"/>
      <c r="N17" s="26"/>
      <c r="O17" s="26"/>
      <c r="P17" s="26"/>
      <c r="Q17" s="27"/>
      <c r="R17" s="27"/>
      <c r="S17" s="27"/>
      <c r="T17" s="28"/>
      <c r="U17" s="28">
        <v>0</v>
      </c>
      <c r="V17" s="28"/>
    </row>
    <row r="18" spans="1:22" x14ac:dyDescent="0.25">
      <c r="A18" s="98" t="s">
        <v>51</v>
      </c>
      <c r="B18" s="169"/>
      <c r="C18" s="161">
        <f t="shared" ref="C18" si="6">B19+B20+B21</f>
        <v>92953.840000000011</v>
      </c>
      <c r="D18" s="161"/>
      <c r="E18" s="161"/>
      <c r="F18" s="161">
        <f t="shared" ref="F18" si="7">E19+E20+E21</f>
        <v>0</v>
      </c>
      <c r="G18" s="172"/>
      <c r="H18" s="111"/>
      <c r="I18" s="112">
        <f>H19+H20+H21</f>
        <v>102024.33</v>
      </c>
      <c r="J18" s="112"/>
      <c r="K18" s="159"/>
      <c r="L18" s="46">
        <f>K19+K20+K21</f>
        <v>27927.67</v>
      </c>
      <c r="M18" s="46"/>
      <c r="N18" s="26"/>
      <c r="O18" s="26">
        <f>N19+N21</f>
        <v>37238.559999999998</v>
      </c>
      <c r="P18" s="26"/>
      <c r="Q18" s="27"/>
      <c r="R18" s="27">
        <f>Q19</f>
        <v>11117.72</v>
      </c>
      <c r="S18" s="27"/>
      <c r="T18" s="28"/>
      <c r="U18" s="28">
        <v>2175.91</v>
      </c>
      <c r="V18" s="28"/>
    </row>
    <row r="19" spans="1:22" x14ac:dyDescent="0.25">
      <c r="A19" s="98" t="s">
        <v>82</v>
      </c>
      <c r="B19" s="169">
        <f>SuSa!J10</f>
        <v>17882.88</v>
      </c>
      <c r="C19" s="161"/>
      <c r="D19" s="161"/>
      <c r="E19" s="161"/>
      <c r="F19" s="161"/>
      <c r="G19" s="172"/>
      <c r="H19" s="111">
        <v>20711.88</v>
      </c>
      <c r="I19" s="112"/>
      <c r="J19" s="112"/>
      <c r="K19" s="46">
        <v>4895.58</v>
      </c>
      <c r="L19" s="46"/>
      <c r="M19" s="46"/>
      <c r="N19" s="26">
        <v>37238.559999999998</v>
      </c>
      <c r="O19" s="26"/>
      <c r="P19" s="26"/>
      <c r="Q19" s="27">
        <v>11117.72</v>
      </c>
      <c r="R19" s="27"/>
      <c r="S19" s="27"/>
      <c r="T19" s="28">
        <v>2107.58</v>
      </c>
      <c r="U19" s="28"/>
      <c r="V19" s="28"/>
    </row>
    <row r="20" spans="1:22" x14ac:dyDescent="0.25">
      <c r="A20" s="98" t="s">
        <v>131</v>
      </c>
      <c r="B20" s="169">
        <f>SuSa!J12</f>
        <v>75070.960000000006</v>
      </c>
      <c r="C20" s="161"/>
      <c r="D20" s="161"/>
      <c r="E20" s="161"/>
      <c r="F20" s="161"/>
      <c r="G20" s="172"/>
      <c r="H20" s="111">
        <v>81312.45</v>
      </c>
      <c r="I20" s="112"/>
      <c r="J20" s="112"/>
      <c r="K20" s="46">
        <v>23032.09</v>
      </c>
      <c r="L20" s="46"/>
      <c r="M20" s="46"/>
      <c r="N20" s="26"/>
      <c r="O20" s="26"/>
      <c r="P20" s="26"/>
      <c r="Q20" s="27"/>
      <c r="R20" s="27"/>
      <c r="S20" s="27"/>
      <c r="T20" s="28"/>
      <c r="U20" s="28"/>
      <c r="V20" s="28"/>
    </row>
    <row r="21" spans="1:22" x14ac:dyDescent="0.25">
      <c r="A21" s="98" t="s">
        <v>83</v>
      </c>
      <c r="B21" s="169">
        <f>SuSa!J11</f>
        <v>0</v>
      </c>
      <c r="C21" s="161"/>
      <c r="D21" s="161"/>
      <c r="E21" s="161"/>
      <c r="F21" s="161"/>
      <c r="G21" s="172"/>
      <c r="H21" s="111">
        <v>0</v>
      </c>
      <c r="I21" s="112"/>
      <c r="J21" s="112"/>
      <c r="K21" s="46"/>
      <c r="L21" s="46"/>
      <c r="M21" s="46"/>
      <c r="N21" s="26">
        <v>0</v>
      </c>
      <c r="O21" s="26"/>
      <c r="P21" s="26"/>
      <c r="Q21" s="27"/>
      <c r="R21" s="27"/>
      <c r="S21" s="27"/>
      <c r="T21" s="28">
        <v>0</v>
      </c>
      <c r="U21" s="28"/>
      <c r="V21" s="28"/>
    </row>
    <row r="22" spans="1:22" x14ac:dyDescent="0.25">
      <c r="A22" s="97" t="s">
        <v>52</v>
      </c>
      <c r="B22" s="170"/>
      <c r="C22" s="162"/>
      <c r="D22" s="162">
        <f t="shared" ref="D22" si="8">SUM(D4:D21)</f>
        <v>2138953.54</v>
      </c>
      <c r="E22" s="162"/>
      <c r="F22" s="162"/>
      <c r="G22" s="173">
        <f t="shared" ref="G22" si="9">SUM(G4:G21)</f>
        <v>2138953.54</v>
      </c>
      <c r="H22" s="113"/>
      <c r="I22" s="114"/>
      <c r="J22" s="114">
        <f>SUM(J4:J21)</f>
        <v>1839024.6700000002</v>
      </c>
      <c r="K22" s="45"/>
      <c r="L22" s="45"/>
      <c r="M22" s="45">
        <f>M4+M14</f>
        <v>1281915.0899999999</v>
      </c>
      <c r="N22" s="24"/>
      <c r="O22" s="24"/>
      <c r="P22" s="24">
        <f>SUM(P3:P21)</f>
        <v>561053.94999999995</v>
      </c>
      <c r="Q22" s="25"/>
      <c r="R22" s="25"/>
      <c r="S22" s="25">
        <f>SUM(S3:S21)</f>
        <v>529489.57000000007</v>
      </c>
      <c r="T22" s="28"/>
      <c r="U22" s="28"/>
      <c r="V22" s="29"/>
    </row>
    <row r="23" spans="1:22" x14ac:dyDescent="0.25">
      <c r="A23" s="97" t="s">
        <v>53</v>
      </c>
      <c r="B23" s="170"/>
      <c r="C23" s="162"/>
      <c r="D23" s="162"/>
      <c r="E23" s="162"/>
      <c r="F23" s="162"/>
      <c r="G23" s="173"/>
      <c r="H23" s="113"/>
      <c r="I23" s="114"/>
      <c r="J23" s="114"/>
      <c r="K23" s="45"/>
      <c r="L23" s="45"/>
      <c r="M23" s="45"/>
      <c r="N23" s="26"/>
      <c r="O23" s="26"/>
      <c r="P23" s="26"/>
      <c r="Q23" s="27"/>
      <c r="R23" s="27"/>
      <c r="S23" s="27"/>
      <c r="T23" s="29"/>
      <c r="U23" s="29"/>
      <c r="V23" s="29"/>
    </row>
    <row r="24" spans="1:22" x14ac:dyDescent="0.25">
      <c r="A24" s="98" t="s">
        <v>54</v>
      </c>
      <c r="B24" s="169"/>
      <c r="C24" s="161"/>
      <c r="D24" s="162">
        <f t="shared" ref="D24" si="10">C25+C29+C30</f>
        <v>2015336.67</v>
      </c>
      <c r="E24" s="161"/>
      <c r="F24" s="161"/>
      <c r="G24" s="173">
        <f>E25+E29+E30</f>
        <v>2138953.54</v>
      </c>
      <c r="H24" s="111"/>
      <c r="I24" s="112"/>
      <c r="J24" s="114">
        <f>I25+I29+I30</f>
        <v>1839024.67</v>
      </c>
      <c r="K24" s="46"/>
      <c r="L24" s="46"/>
      <c r="M24" s="45">
        <f>L25+L30+L29</f>
        <v>1281915.0900000001</v>
      </c>
      <c r="N24" s="26"/>
      <c r="O24" s="26"/>
      <c r="P24" s="24">
        <f>O25+O29+O30</f>
        <v>561053.94999999995</v>
      </c>
      <c r="Q24" s="27"/>
      <c r="R24" s="27"/>
      <c r="S24" s="25">
        <f>R25+R29+R30</f>
        <v>529489.57000000007</v>
      </c>
      <c r="T24" s="28"/>
      <c r="U24" s="28"/>
      <c r="V24" s="160">
        <f>SUM(V4:V21)</f>
        <v>257893.91</v>
      </c>
    </row>
    <row r="25" spans="1:22" x14ac:dyDescent="0.25">
      <c r="A25" s="98" t="s">
        <v>55</v>
      </c>
      <c r="B25" s="169"/>
      <c r="C25" s="161">
        <f t="shared" ref="C25" si="11">B26+B27</f>
        <v>1900000</v>
      </c>
      <c r="D25" s="161"/>
      <c r="E25" s="161">
        <f>B26+B27</f>
        <v>1900000</v>
      </c>
      <c r="F25" s="161">
        <f t="shared" ref="F25" si="12">E26+E27</f>
        <v>0</v>
      </c>
      <c r="G25" s="172"/>
      <c r="H25" s="111"/>
      <c r="I25" s="112">
        <f>H26+H27</f>
        <v>1723688</v>
      </c>
      <c r="J25" s="112"/>
      <c r="K25" s="46"/>
      <c r="L25" s="46">
        <f>K26+K27</f>
        <v>1144024.29</v>
      </c>
      <c r="M25" s="46"/>
      <c r="N25" s="26"/>
      <c r="O25" s="26">
        <f>N26+N27</f>
        <v>500000</v>
      </c>
      <c r="P25" s="26"/>
      <c r="Q25" s="27"/>
      <c r="R25" s="27">
        <f>Q26+Q27</f>
        <v>500000</v>
      </c>
      <c r="S25" s="27"/>
      <c r="T25" s="28"/>
      <c r="U25" s="28">
        <f>T26+T27+T28</f>
        <v>255718</v>
      </c>
      <c r="V25" s="28"/>
    </row>
    <row r="26" spans="1:22" x14ac:dyDescent="0.25">
      <c r="A26" s="98" t="s">
        <v>56</v>
      </c>
      <c r="B26" s="169">
        <f>H26</f>
        <v>255718</v>
      </c>
      <c r="C26" s="161"/>
      <c r="D26" s="161"/>
      <c r="E26" s="161"/>
      <c r="F26" s="161"/>
      <c r="G26" s="172"/>
      <c r="H26" s="111">
        <f>K26</f>
        <v>255718</v>
      </c>
      <c r="I26" s="112"/>
      <c r="J26" s="112"/>
      <c r="K26" s="46">
        <v>255718</v>
      </c>
      <c r="L26" s="46"/>
      <c r="M26" s="46"/>
      <c r="N26" s="26">
        <v>255718</v>
      </c>
      <c r="O26" s="26"/>
      <c r="P26" s="26"/>
      <c r="Q26" s="27">
        <v>255718</v>
      </c>
      <c r="R26" s="27"/>
      <c r="S26" s="27"/>
      <c r="T26" s="28">
        <v>205718</v>
      </c>
      <c r="U26" s="28"/>
      <c r="V26" s="28"/>
    </row>
    <row r="27" spans="1:22" x14ac:dyDescent="0.25">
      <c r="A27" s="98" t="s">
        <v>57</v>
      </c>
      <c r="B27" s="169">
        <v>1644282</v>
      </c>
      <c r="C27" s="161"/>
      <c r="D27" s="161"/>
      <c r="E27" s="161"/>
      <c r="F27" s="161"/>
      <c r="G27" s="172"/>
      <c r="H27" s="111">
        <v>1467970</v>
      </c>
      <c r="I27" s="112"/>
      <c r="J27" s="112"/>
      <c r="K27" s="46">
        <v>888306.29</v>
      </c>
      <c r="L27" s="46"/>
      <c r="M27" s="46"/>
      <c r="N27" s="26">
        <v>244282</v>
      </c>
      <c r="O27" s="26"/>
      <c r="P27" s="26"/>
      <c r="Q27" s="27">
        <v>244282</v>
      </c>
      <c r="R27" s="27"/>
      <c r="S27" s="27"/>
      <c r="T27" s="28">
        <v>50000</v>
      </c>
      <c r="U27" s="28"/>
      <c r="V27" s="28"/>
    </row>
    <row r="28" spans="1:22" x14ac:dyDescent="0.25">
      <c r="A28" s="98" t="s">
        <v>58</v>
      </c>
      <c r="B28" s="169"/>
      <c r="C28" s="161"/>
      <c r="D28" s="161"/>
      <c r="E28" s="161"/>
      <c r="F28" s="161"/>
      <c r="G28" s="172"/>
      <c r="H28" s="111"/>
      <c r="I28" s="112"/>
      <c r="J28" s="112"/>
      <c r="K28" s="46"/>
      <c r="L28" s="46"/>
      <c r="M28" s="46"/>
      <c r="N28" s="26"/>
      <c r="O28" s="26"/>
      <c r="P28" s="26"/>
      <c r="Q28" s="27"/>
      <c r="R28" s="27"/>
      <c r="S28" s="27"/>
      <c r="T28" s="28">
        <v>0</v>
      </c>
      <c r="U28" s="28"/>
      <c r="V28" s="28"/>
    </row>
    <row r="29" spans="1:22" x14ac:dyDescent="0.25">
      <c r="A29" s="98" t="s">
        <v>59</v>
      </c>
      <c r="B29" s="169"/>
      <c r="C29" s="161">
        <v>0</v>
      </c>
      <c r="D29" s="161"/>
      <c r="E29" s="161">
        <f>-EinnahmenAusgaben!H49</f>
        <v>76608.490000000005</v>
      </c>
      <c r="F29" s="161">
        <v>0</v>
      </c>
      <c r="G29" s="172"/>
      <c r="H29" s="111"/>
      <c r="I29" s="112">
        <v>0</v>
      </c>
      <c r="J29" s="112"/>
      <c r="K29" s="46"/>
      <c r="L29" s="46">
        <v>36848.11</v>
      </c>
      <c r="M29" s="46"/>
      <c r="N29" s="26"/>
      <c r="O29" s="26"/>
      <c r="P29" s="26"/>
      <c r="Q29" s="27"/>
      <c r="R29" s="27">
        <v>126.52</v>
      </c>
      <c r="S29" s="27"/>
      <c r="T29" s="28"/>
      <c r="U29" s="28">
        <v>0</v>
      </c>
      <c r="V29" s="28"/>
    </row>
    <row r="30" spans="1:22" x14ac:dyDescent="0.25">
      <c r="A30" s="98" t="s">
        <v>60</v>
      </c>
      <c r="B30" s="169"/>
      <c r="C30" s="161">
        <v>115336.67</v>
      </c>
      <c r="D30" s="161"/>
      <c r="E30" s="161">
        <f>K43</f>
        <v>162345.04999999999</v>
      </c>
      <c r="F30" s="161">
        <v>115336.67</v>
      </c>
      <c r="G30" s="172"/>
      <c r="H30" s="111"/>
      <c r="I30" s="112">
        <v>115336.67</v>
      </c>
      <c r="J30" s="112"/>
      <c r="K30" s="46"/>
      <c r="L30" s="46">
        <v>101042.69</v>
      </c>
      <c r="M30" s="46"/>
      <c r="N30" s="26"/>
      <c r="O30" s="26">
        <v>61053.95</v>
      </c>
      <c r="P30" s="26"/>
      <c r="Q30" s="27"/>
      <c r="R30" s="27">
        <v>29363.05</v>
      </c>
      <c r="S30" s="27"/>
      <c r="T30" s="28"/>
      <c r="U30" s="28">
        <v>2175.91</v>
      </c>
      <c r="V30" s="28"/>
    </row>
    <row r="31" spans="1:22" x14ac:dyDescent="0.25">
      <c r="A31" s="98" t="s">
        <v>61</v>
      </c>
      <c r="B31" s="169"/>
      <c r="C31" s="161"/>
      <c r="D31" s="161"/>
      <c r="E31" s="161"/>
      <c r="F31" s="161"/>
      <c r="G31" s="172"/>
      <c r="H31" s="111"/>
      <c r="I31" s="112"/>
      <c r="J31" s="112"/>
      <c r="K31" s="46"/>
      <c r="L31" s="46"/>
      <c r="M31" s="46"/>
      <c r="N31" s="26"/>
      <c r="O31" s="26"/>
      <c r="P31" s="26"/>
      <c r="Q31" s="27"/>
      <c r="R31" s="27"/>
      <c r="S31" s="27"/>
      <c r="T31" s="28"/>
      <c r="U31" s="28">
        <v>0</v>
      </c>
      <c r="V31" s="28"/>
    </row>
    <row r="32" spans="1:22" x14ac:dyDescent="0.25">
      <c r="A32" s="98" t="s">
        <v>62</v>
      </c>
      <c r="B32" s="169"/>
      <c r="C32" s="161"/>
      <c r="D32" s="161"/>
      <c r="E32" s="161"/>
      <c r="F32" s="161"/>
      <c r="G32" s="172">
        <v>0</v>
      </c>
      <c r="H32" s="111"/>
      <c r="I32" s="112"/>
      <c r="J32" s="112"/>
      <c r="K32" s="46"/>
      <c r="L32" s="46"/>
      <c r="M32" s="46"/>
      <c r="N32" s="26"/>
      <c r="O32" s="26"/>
      <c r="P32" s="26"/>
      <c r="Q32" s="27"/>
      <c r="R32" s="27"/>
      <c r="S32" s="27"/>
      <c r="T32" s="28"/>
      <c r="U32" s="28"/>
      <c r="V32" s="28"/>
    </row>
    <row r="33" spans="1:22" x14ac:dyDescent="0.25">
      <c r="A33" s="98" t="s">
        <v>63</v>
      </c>
      <c r="B33" s="169"/>
      <c r="C33" s="161"/>
      <c r="D33" s="161"/>
      <c r="E33" s="161"/>
      <c r="F33" s="161"/>
      <c r="G33" s="172"/>
      <c r="H33" s="111"/>
      <c r="I33" s="112"/>
      <c r="J33" s="112"/>
      <c r="K33" s="46"/>
      <c r="L33" s="46"/>
      <c r="M33" s="46"/>
      <c r="N33" s="26"/>
      <c r="O33" s="26"/>
      <c r="P33" s="26"/>
      <c r="Q33" s="27"/>
      <c r="R33" s="27"/>
      <c r="S33" s="27"/>
      <c r="T33" s="28">
        <v>0</v>
      </c>
      <c r="U33" s="28"/>
      <c r="V33" s="28">
        <v>0</v>
      </c>
    </row>
    <row r="34" spans="1:22" x14ac:dyDescent="0.25">
      <c r="A34" s="98" t="s">
        <v>64</v>
      </c>
      <c r="B34" s="169"/>
      <c r="C34" s="161"/>
      <c r="D34" s="161"/>
      <c r="E34" s="161"/>
      <c r="F34" s="161"/>
      <c r="G34" s="172">
        <v>0</v>
      </c>
      <c r="H34" s="111"/>
      <c r="I34" s="112"/>
      <c r="J34" s="112"/>
      <c r="K34" s="46"/>
      <c r="L34" s="46"/>
      <c r="M34" s="46"/>
      <c r="N34" s="26"/>
      <c r="O34" s="26"/>
      <c r="P34" s="26"/>
      <c r="Q34" s="27"/>
      <c r="R34" s="27"/>
      <c r="S34" s="27"/>
      <c r="T34" s="28"/>
      <c r="U34" s="28"/>
      <c r="V34" s="28"/>
    </row>
    <row r="35" spans="1:22" x14ac:dyDescent="0.25">
      <c r="A35" s="98" t="s">
        <v>65</v>
      </c>
      <c r="B35" s="169"/>
      <c r="C35" s="161"/>
      <c r="D35" s="161"/>
      <c r="E35" s="161"/>
      <c r="F35" s="161"/>
      <c r="G35" s="172"/>
      <c r="H35" s="111"/>
      <c r="I35" s="112"/>
      <c r="J35" s="112"/>
      <c r="K35" s="46"/>
      <c r="L35" s="46"/>
      <c r="M35" s="46"/>
      <c r="N35" s="26"/>
      <c r="O35" s="26"/>
      <c r="P35" s="26"/>
      <c r="Q35" s="27"/>
      <c r="R35" s="27"/>
      <c r="S35" s="27"/>
      <c r="T35" s="28">
        <v>0</v>
      </c>
      <c r="U35" s="28"/>
      <c r="V35" s="28">
        <v>0</v>
      </c>
    </row>
    <row r="36" spans="1:22" x14ac:dyDescent="0.25">
      <c r="A36" s="98" t="s">
        <v>66</v>
      </c>
      <c r="B36" s="169"/>
      <c r="C36" s="161"/>
      <c r="D36" s="161"/>
      <c r="E36" s="161"/>
      <c r="F36" s="161"/>
      <c r="G36" s="172"/>
      <c r="H36" s="111"/>
      <c r="I36" s="112"/>
      <c r="J36" s="112"/>
      <c r="K36" s="46"/>
      <c r="L36" s="46"/>
      <c r="M36" s="46"/>
      <c r="N36" s="26"/>
      <c r="O36" s="26"/>
      <c r="P36" s="26"/>
      <c r="Q36" s="27"/>
      <c r="R36" s="27"/>
      <c r="S36" s="27"/>
      <c r="T36" s="28">
        <v>0</v>
      </c>
      <c r="U36" s="28"/>
      <c r="V36" s="28"/>
    </row>
    <row r="37" spans="1:22" x14ac:dyDescent="0.25">
      <c r="A37" s="98" t="s">
        <v>67</v>
      </c>
      <c r="B37" s="169"/>
      <c r="C37" s="161"/>
      <c r="D37" s="161"/>
      <c r="E37" s="161"/>
      <c r="F37" s="161"/>
      <c r="G37" s="172"/>
      <c r="H37" s="111"/>
      <c r="I37" s="112"/>
      <c r="J37" s="112"/>
      <c r="K37" s="46"/>
      <c r="L37" s="46"/>
      <c r="M37" s="46"/>
      <c r="N37" s="26"/>
      <c r="O37" s="26"/>
      <c r="P37" s="26"/>
      <c r="Q37" s="27"/>
      <c r="R37" s="27"/>
      <c r="S37" s="27"/>
      <c r="T37" s="28">
        <v>0</v>
      </c>
      <c r="U37" s="28"/>
      <c r="V37" s="28">
        <v>0</v>
      </c>
    </row>
    <row r="38" spans="1:22" ht="15.75" thickBot="1" x14ac:dyDescent="0.3">
      <c r="A38" s="117" t="s">
        <v>68</v>
      </c>
      <c r="B38" s="163"/>
      <c r="C38" s="164"/>
      <c r="D38" s="165">
        <f t="shared" ref="D38" si="13">D24</f>
        <v>2015336.67</v>
      </c>
      <c r="E38" s="163"/>
      <c r="F38" s="164"/>
      <c r="G38" s="167">
        <f>SUM(G24:G37)</f>
        <v>2138953.54</v>
      </c>
      <c r="H38" s="115"/>
      <c r="I38" s="116"/>
      <c r="J38" s="118">
        <f>J24</f>
        <v>1839024.67</v>
      </c>
      <c r="K38" s="99"/>
      <c r="L38" s="100"/>
      <c r="M38" s="101">
        <f>M24</f>
        <v>1281915.0900000001</v>
      </c>
      <c r="N38" s="102"/>
      <c r="O38" s="103"/>
      <c r="P38" s="104">
        <f>P24</f>
        <v>561053.94999999995</v>
      </c>
      <c r="Q38" s="105"/>
      <c r="R38" s="106"/>
      <c r="S38" s="107">
        <f>SUM(S24:S37)</f>
        <v>529489.57000000007</v>
      </c>
      <c r="T38" s="108"/>
      <c r="U38" s="109"/>
      <c r="V38" s="110">
        <f>SUM(V24:V37)</f>
        <v>257893.91</v>
      </c>
    </row>
    <row r="39" spans="1:22" ht="16.5" thickTop="1" thickBot="1" x14ac:dyDescent="0.3">
      <c r="H39" s="49"/>
      <c r="I39" s="30">
        <f>G38-J38</f>
        <v>299928.87000000011</v>
      </c>
      <c r="J39" s="49"/>
      <c r="K39" s="126"/>
      <c r="L39" s="30">
        <f>J38-M38</f>
        <v>557109.57999999984</v>
      </c>
      <c r="M39" s="49"/>
      <c r="Q39" s="49"/>
      <c r="V39" s="49"/>
    </row>
    <row r="40" spans="1:22" ht="16.5" thickTop="1" thickBot="1" x14ac:dyDescent="0.3">
      <c r="B40" s="30"/>
      <c r="H40" s="305" t="s">
        <v>141</v>
      </c>
      <c r="I40" s="306"/>
      <c r="J40" s="307"/>
      <c r="K40" s="132" t="s">
        <v>36</v>
      </c>
      <c r="L40" s="30"/>
      <c r="M40" s="30">
        <f>M38-M22</f>
        <v>0</v>
      </c>
      <c r="O40" s="30"/>
    </row>
    <row r="41" spans="1:22" ht="16.5" thickTop="1" thickBot="1" x14ac:dyDescent="0.3">
      <c r="B41" s="30"/>
      <c r="H41" s="129" t="s">
        <v>139</v>
      </c>
      <c r="I41" s="130" t="s">
        <v>140</v>
      </c>
      <c r="J41" s="127" t="s">
        <v>142</v>
      </c>
      <c r="K41" s="133"/>
      <c r="L41" s="30"/>
      <c r="O41" s="30"/>
    </row>
    <row r="42" spans="1:22" ht="15.75" thickTop="1" x14ac:dyDescent="0.25">
      <c r="E42" s="30"/>
      <c r="H42" s="129">
        <f>E25</f>
        <v>1900000</v>
      </c>
      <c r="I42" s="30">
        <v>72500</v>
      </c>
      <c r="J42" s="131">
        <v>73513.279999999999</v>
      </c>
      <c r="K42" s="133">
        <f>G22-G38</f>
        <v>0</v>
      </c>
      <c r="O42" s="30"/>
    </row>
    <row r="43" spans="1:22" x14ac:dyDescent="0.25">
      <c r="H43" s="174">
        <f>EinnahmenAusgaben!G5</f>
        <v>64924.19</v>
      </c>
      <c r="I43" s="30">
        <f>H43-I42</f>
        <v>-7575.8099999999977</v>
      </c>
      <c r="J43" s="124">
        <f>J42-I42</f>
        <v>1013.2799999999988</v>
      </c>
      <c r="K43" s="133">
        <f>I30+EinnahmenAusgaben!I58</f>
        <v>162345.04999999999</v>
      </c>
    </row>
    <row r="44" spans="1:22" ht="15.75" thickBot="1" x14ac:dyDescent="0.3">
      <c r="H44" s="175">
        <f>H43/H42</f>
        <v>3.4170626315789474E-2</v>
      </c>
      <c r="I44" s="50">
        <f>I42/I25</f>
        <v>4.2060976232357598E-2</v>
      </c>
      <c r="J44" s="125">
        <f>J42/H42</f>
        <v>3.8691200000000002E-2</v>
      </c>
      <c r="K44" s="133"/>
      <c r="M44" s="30">
        <f>Vermögensstatus!L30+EinnahmenAusgaben!S56</f>
        <v>0</v>
      </c>
    </row>
    <row r="45" spans="1:22" ht="16.5" thickTop="1" thickBot="1" x14ac:dyDescent="0.3">
      <c r="H45" s="49"/>
      <c r="I45" s="49"/>
      <c r="K45" s="49"/>
    </row>
    <row r="46" spans="1:22" ht="17.25" thickTop="1" thickBot="1" x14ac:dyDescent="0.3">
      <c r="H46" s="311" t="s">
        <v>143</v>
      </c>
      <c r="I46" s="312"/>
      <c r="J46" s="312"/>
      <c r="K46" s="312"/>
      <c r="L46" s="312"/>
      <c r="M46" s="312"/>
      <c r="N46" s="312"/>
      <c r="O46" s="312"/>
      <c r="P46" s="120"/>
    </row>
    <row r="47" spans="1:22" ht="16.5" thickTop="1" thickBot="1" x14ac:dyDescent="0.3">
      <c r="H47" s="308" t="s">
        <v>157</v>
      </c>
      <c r="I47" s="309"/>
      <c r="J47" s="308" t="s">
        <v>146</v>
      </c>
      <c r="K47" s="309"/>
      <c r="L47" s="308" t="s">
        <v>299</v>
      </c>
      <c r="M47" s="309"/>
      <c r="N47" s="308" t="s">
        <v>147</v>
      </c>
      <c r="O47" s="310"/>
      <c r="P47" s="120"/>
    </row>
    <row r="48" spans="1:22" ht="15.75" thickTop="1" x14ac:dyDescent="0.25">
      <c r="H48" s="120" t="s">
        <v>144</v>
      </c>
      <c r="I48" s="30">
        <f>E25</f>
        <v>1900000</v>
      </c>
      <c r="J48" s="129" t="s">
        <v>149</v>
      </c>
      <c r="K48" s="30">
        <f>B8+B9+B10</f>
        <v>1893147.57</v>
      </c>
      <c r="L48" s="129" t="s">
        <v>152</v>
      </c>
      <c r="M48" s="128">
        <f>B19</f>
        <v>17882.88</v>
      </c>
      <c r="N48" s="129" t="s">
        <v>155</v>
      </c>
      <c r="O48" s="30">
        <v>50000</v>
      </c>
      <c r="P48" s="120"/>
    </row>
    <row r="49" spans="5:16" ht="15.75" thickBot="1" x14ac:dyDescent="0.3">
      <c r="H49" s="120" t="s">
        <v>145</v>
      </c>
      <c r="I49" s="124">
        <f>E30+E29</f>
        <v>238953.53999999998</v>
      </c>
      <c r="J49" s="30" t="s">
        <v>150</v>
      </c>
      <c r="K49" s="30">
        <f>AktuelleWerteWP!H67</f>
        <v>1998110.43</v>
      </c>
      <c r="L49" s="134" t="s">
        <v>153</v>
      </c>
      <c r="M49" s="124">
        <f>B21</f>
        <v>0</v>
      </c>
      <c r="N49" s="30" t="s">
        <v>156</v>
      </c>
      <c r="O49" s="30">
        <f>H16</f>
        <v>0</v>
      </c>
      <c r="P49" s="120"/>
    </row>
    <row r="50" spans="5:16" ht="16.5" thickTop="1" thickBot="1" x14ac:dyDescent="0.3">
      <c r="G50" s="123"/>
      <c r="H50" s="119" t="s">
        <v>148</v>
      </c>
      <c r="I50" s="30">
        <f>K49+O51</f>
        <v>2048110.43</v>
      </c>
      <c r="J50" s="137" t="s">
        <v>151</v>
      </c>
      <c r="K50" s="135">
        <f>K49-K48</f>
        <v>104962.85999999987</v>
      </c>
      <c r="L50" s="134" t="s">
        <v>154</v>
      </c>
      <c r="M50" s="30">
        <f>B20</f>
        <v>75070.960000000006</v>
      </c>
      <c r="N50" s="134"/>
      <c r="O50" s="123"/>
    </row>
    <row r="51" spans="5:16" ht="16.5" thickTop="1" thickBot="1" x14ac:dyDescent="0.3">
      <c r="H51" s="137"/>
      <c r="I51" s="135">
        <f>I50-I48</f>
        <v>148110.42999999993</v>
      </c>
      <c r="J51" s="137" t="s">
        <v>166</v>
      </c>
      <c r="K51" s="135">
        <f>K50+M52+M53</f>
        <v>299949.75999999989</v>
      </c>
      <c r="L51" s="136" t="s">
        <v>76</v>
      </c>
      <c r="M51" s="135">
        <f>SUM(M48:M50)</f>
        <v>92953.840000000011</v>
      </c>
      <c r="N51" s="136" t="s">
        <v>76</v>
      </c>
      <c r="O51" s="135">
        <f>SUM(O48:O50)</f>
        <v>50000</v>
      </c>
      <c r="P51" s="120"/>
    </row>
    <row r="52" spans="5:16" ht="15.75" thickTop="1" x14ac:dyDescent="0.25">
      <c r="I52" s="49"/>
      <c r="L52" s="134" t="s">
        <v>300</v>
      </c>
      <c r="M52" s="230">
        <f>AktuelleWerteWP!H61</f>
        <v>51016.53</v>
      </c>
      <c r="N52" s="232"/>
    </row>
    <row r="53" spans="5:16" ht="15.75" thickBot="1" x14ac:dyDescent="0.3">
      <c r="L53" s="134" t="s">
        <v>76</v>
      </c>
      <c r="M53" s="231">
        <f>SUM(M51:M52)</f>
        <v>143970.37</v>
      </c>
      <c r="N53" s="120"/>
    </row>
    <row r="54" spans="5:16" ht="15.75" thickTop="1" x14ac:dyDescent="0.25">
      <c r="L54" s="49"/>
    </row>
    <row r="55" spans="5:16" x14ac:dyDescent="0.25">
      <c r="E55" s="30"/>
    </row>
  </sheetData>
  <mergeCells count="13">
    <mergeCell ref="H40:J40"/>
    <mergeCell ref="J47:K47"/>
    <mergeCell ref="N47:O47"/>
    <mergeCell ref="L47:M47"/>
    <mergeCell ref="H47:I47"/>
    <mergeCell ref="H46:O46"/>
    <mergeCell ref="A1:V1"/>
    <mergeCell ref="N2:P2"/>
    <mergeCell ref="Q2:S2"/>
    <mergeCell ref="T2:V2"/>
    <mergeCell ref="K2:M2"/>
    <mergeCell ref="H2:J2"/>
    <mergeCell ref="B2:G2"/>
  </mergeCells>
  <pageMargins left="0.7" right="0.7" top="0.78740157499999996" bottom="0.78740157499999996" header="0.3" footer="0.3"/>
  <pageSetup paperSize="9" scale="3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7ECC5-D684-4E94-8A13-D4742F1B6E42}">
  <dimension ref="A1:O71"/>
  <sheetViews>
    <sheetView topLeftCell="A60" workbookViewId="0">
      <selection activeCell="A42" sqref="A42:XFD42"/>
    </sheetView>
  </sheetViews>
  <sheetFormatPr baseColWidth="10" defaultRowHeight="15" x14ac:dyDescent="0.25"/>
  <cols>
    <col min="1" max="1" width="51.140625" bestFit="1" customWidth="1"/>
    <col min="2" max="2" width="30.7109375" customWidth="1"/>
    <col min="4" max="5" width="13.140625" bestFit="1" customWidth="1"/>
    <col min="6" max="6" width="18.7109375" bestFit="1" customWidth="1"/>
    <col min="7" max="7" width="11.5703125" bestFit="1" customWidth="1"/>
    <col min="8" max="8" width="17.85546875" bestFit="1" customWidth="1"/>
    <col min="9" max="9" width="22.85546875" bestFit="1" customWidth="1"/>
    <col min="10" max="10" width="19.42578125" bestFit="1" customWidth="1"/>
    <col min="11" max="11" width="19.7109375" bestFit="1" customWidth="1"/>
    <col min="13" max="13" width="14.85546875" bestFit="1" customWidth="1"/>
    <col min="14" max="14" width="17" bestFit="1" customWidth="1"/>
  </cols>
  <sheetData>
    <row r="1" spans="1:14" ht="16.5" thickTop="1" x14ac:dyDescent="0.25">
      <c r="A1" s="313" t="s">
        <v>370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233"/>
    </row>
    <row r="2" spans="1:14" x14ac:dyDescent="0.25">
      <c r="A2" s="206" t="s">
        <v>183</v>
      </c>
      <c r="B2" s="194"/>
      <c r="C2" s="194"/>
      <c r="D2" s="194"/>
      <c r="E2" s="194"/>
      <c r="F2" s="194"/>
      <c r="G2" s="194"/>
      <c r="H2" s="194"/>
      <c r="I2" s="194"/>
      <c r="J2" s="194"/>
      <c r="K2" s="195"/>
      <c r="L2" s="194"/>
      <c r="M2" s="194"/>
      <c r="N2" s="212"/>
    </row>
    <row r="3" spans="1:14" x14ac:dyDescent="0.25">
      <c r="A3" s="193" t="s">
        <v>304</v>
      </c>
      <c r="B3" s="194" t="s">
        <v>305</v>
      </c>
      <c r="C3" s="194" t="s">
        <v>286</v>
      </c>
      <c r="D3" s="194" t="s">
        <v>306</v>
      </c>
      <c r="E3" s="194" t="s">
        <v>307</v>
      </c>
      <c r="F3" s="194" t="s">
        <v>308</v>
      </c>
      <c r="G3" s="194" t="s">
        <v>309</v>
      </c>
      <c r="H3" s="194" t="s">
        <v>150</v>
      </c>
      <c r="I3" s="194" t="s">
        <v>310</v>
      </c>
      <c r="J3" s="194" t="s">
        <v>311</v>
      </c>
      <c r="K3" s="194" t="s">
        <v>312</v>
      </c>
      <c r="L3" s="194" t="s">
        <v>313</v>
      </c>
      <c r="M3" s="194" t="s">
        <v>314</v>
      </c>
      <c r="N3" s="212" t="s">
        <v>315</v>
      </c>
    </row>
    <row r="4" spans="1:14" x14ac:dyDescent="0.25">
      <c r="A4" s="193" t="str">
        <f>A5</f>
        <v>Allianz SE</v>
      </c>
      <c r="B4" s="194" t="s">
        <v>227</v>
      </c>
      <c r="C4" s="194">
        <v>60</v>
      </c>
      <c r="D4" s="195">
        <v>9150</v>
      </c>
      <c r="E4" s="195">
        <v>13554</v>
      </c>
      <c r="F4" s="196">
        <v>43918</v>
      </c>
      <c r="G4" s="195">
        <v>17486.28</v>
      </c>
      <c r="H4" s="195">
        <v>22650</v>
      </c>
      <c r="I4" s="197">
        <f>H4-D4</f>
        <v>13500</v>
      </c>
      <c r="J4" s="198">
        <f>I4/D4</f>
        <v>1.4754098360655739</v>
      </c>
      <c r="K4" s="195">
        <v>4070.83</v>
      </c>
      <c r="L4" s="198">
        <f>K4/D4</f>
        <v>0.44489945355191257</v>
      </c>
      <c r="M4" s="195">
        <f t="shared" ref="M4:M11" si="0">K4+I4</f>
        <v>17570.830000000002</v>
      </c>
      <c r="N4" s="199">
        <f t="shared" ref="N4:N11" si="1">M4/D4</f>
        <v>1.9203092896174865</v>
      </c>
    </row>
    <row r="5" spans="1:14" x14ac:dyDescent="0.25">
      <c r="A5" s="193" t="s">
        <v>228</v>
      </c>
      <c r="B5" s="194" t="s">
        <v>227</v>
      </c>
      <c r="C5" s="194">
        <v>140</v>
      </c>
      <c r="D5" s="195">
        <v>27700.400000000001</v>
      </c>
      <c r="E5" s="195">
        <v>27700.400000000001</v>
      </c>
      <c r="F5" s="196">
        <v>44221</v>
      </c>
      <c r="G5" s="195">
        <v>24480.79</v>
      </c>
      <c r="H5" s="195">
        <v>52850</v>
      </c>
      <c r="I5" s="197">
        <f>H5-D5</f>
        <v>25149.599999999999</v>
      </c>
      <c r="J5" s="200">
        <f>I5/D5</f>
        <v>0.90791468715253199</v>
      </c>
      <c r="K5" s="195">
        <v>9246.59</v>
      </c>
      <c r="L5" s="198">
        <f>K5/D5</f>
        <v>0.33380709303836764</v>
      </c>
      <c r="M5" s="201">
        <f t="shared" si="0"/>
        <v>34396.19</v>
      </c>
      <c r="N5" s="202">
        <f t="shared" si="1"/>
        <v>1.2417217801908997</v>
      </c>
    </row>
    <row r="6" spans="1:14" x14ac:dyDescent="0.25">
      <c r="A6" s="193" t="s">
        <v>229</v>
      </c>
      <c r="B6" s="194" t="s">
        <v>230</v>
      </c>
      <c r="C6" s="194">
        <v>460</v>
      </c>
      <c r="D6" s="195">
        <v>29537.63</v>
      </c>
      <c r="E6" s="195">
        <v>29537.63</v>
      </c>
      <c r="F6" s="196">
        <v>44489</v>
      </c>
      <c r="G6" s="195">
        <v>29467.599999999999</v>
      </c>
      <c r="H6" s="195">
        <v>19908.8</v>
      </c>
      <c r="I6" s="197">
        <f>H6-E6</f>
        <v>-9628.8300000000017</v>
      </c>
      <c r="J6" s="203">
        <f>I6/D6</f>
        <v>-0.32598519244773538</v>
      </c>
      <c r="K6" s="195">
        <v>5727</v>
      </c>
      <c r="L6" s="198">
        <f>K6/E6</f>
        <v>0.19388827065678593</v>
      </c>
      <c r="M6" s="204">
        <f t="shared" si="0"/>
        <v>-3901.8300000000017</v>
      </c>
      <c r="N6" s="205">
        <f t="shared" si="1"/>
        <v>-0.13209692179094942</v>
      </c>
    </row>
    <row r="7" spans="1:14" x14ac:dyDescent="0.25">
      <c r="A7" s="193" t="s">
        <v>229</v>
      </c>
      <c r="B7" s="194" t="s">
        <v>230</v>
      </c>
      <c r="C7" s="194">
        <v>460</v>
      </c>
      <c r="D7" s="195">
        <v>29229.43</v>
      </c>
      <c r="E7" s="195">
        <v>29229.43</v>
      </c>
      <c r="F7" s="196">
        <v>44496</v>
      </c>
      <c r="G7" s="195"/>
      <c r="H7" s="195">
        <v>19908.8</v>
      </c>
      <c r="I7" s="197">
        <f>H7-E7</f>
        <v>-9320.630000000001</v>
      </c>
      <c r="J7" s="203">
        <f>I7/E7</f>
        <v>-0.31887826755431087</v>
      </c>
      <c r="K7" s="195">
        <v>5727</v>
      </c>
      <c r="L7" s="198">
        <f>K7/E7</f>
        <v>0.19593266102007462</v>
      </c>
      <c r="M7" s="204">
        <f t="shared" si="0"/>
        <v>-3593.630000000001</v>
      </c>
      <c r="N7" s="205">
        <f t="shared" si="1"/>
        <v>-0.12294560653423625</v>
      </c>
    </row>
    <row r="8" spans="1:14" x14ac:dyDescent="0.25">
      <c r="A8" s="193" t="s">
        <v>231</v>
      </c>
      <c r="B8" s="194" t="s">
        <v>232</v>
      </c>
      <c r="C8" s="194">
        <v>1570</v>
      </c>
      <c r="D8" s="195">
        <v>14287</v>
      </c>
      <c r="E8" s="195">
        <v>15371</v>
      </c>
      <c r="F8" s="196">
        <v>43918</v>
      </c>
      <c r="G8" s="195">
        <v>40108.32</v>
      </c>
      <c r="H8" s="195">
        <v>24492</v>
      </c>
      <c r="I8" s="197">
        <f>H8-D8</f>
        <v>10205</v>
      </c>
      <c r="J8" s="198">
        <f>I8/D8</f>
        <v>0.7142857142857143</v>
      </c>
      <c r="K8" s="195">
        <v>6289.7</v>
      </c>
      <c r="L8" s="198">
        <f>K8/D8</f>
        <v>0.44023937845593897</v>
      </c>
      <c r="M8" s="195">
        <f t="shared" si="0"/>
        <v>16494.7</v>
      </c>
      <c r="N8" s="199">
        <f t="shared" si="1"/>
        <v>1.1545250927416533</v>
      </c>
    </row>
    <row r="9" spans="1:14" x14ac:dyDescent="0.25">
      <c r="A9" s="193" t="s">
        <v>233</v>
      </c>
      <c r="B9" s="194" t="s">
        <v>234</v>
      </c>
      <c r="C9" s="194">
        <v>1075</v>
      </c>
      <c r="D9" s="195">
        <v>20886.509999999998</v>
      </c>
      <c r="E9" s="195">
        <v>20886.509999999998</v>
      </c>
      <c r="F9" s="196">
        <v>45083</v>
      </c>
      <c r="G9" s="195"/>
      <c r="H9" s="195">
        <v>28863.75</v>
      </c>
      <c r="I9" s="197">
        <f>H9-D9</f>
        <v>7977.2400000000016</v>
      </c>
      <c r="J9" s="200">
        <f>I9/D9</f>
        <v>0.38193264456340492</v>
      </c>
      <c r="K9" s="195">
        <v>1795.25</v>
      </c>
      <c r="L9" s="198">
        <f>K9/D9</f>
        <v>8.5952607687928728E-2</v>
      </c>
      <c r="M9" s="195">
        <f t="shared" si="0"/>
        <v>9772.4900000000016</v>
      </c>
      <c r="N9" s="199">
        <f t="shared" si="1"/>
        <v>0.46788525225133365</v>
      </c>
    </row>
    <row r="10" spans="1:14" x14ac:dyDescent="0.25">
      <c r="A10" s="193" t="s">
        <v>235</v>
      </c>
      <c r="B10" s="194" t="s">
        <v>236</v>
      </c>
      <c r="C10" s="194">
        <v>215</v>
      </c>
      <c r="D10" s="195">
        <v>30751.63</v>
      </c>
      <c r="E10" s="195">
        <v>30751.63</v>
      </c>
      <c r="F10" s="196">
        <v>44333</v>
      </c>
      <c r="G10" s="195"/>
      <c r="H10" s="195">
        <v>13147.25</v>
      </c>
      <c r="I10" s="197">
        <f>H10-D10</f>
        <v>-17604.38</v>
      </c>
      <c r="J10" s="203">
        <f>I10/D10</f>
        <v>-0.57246981704709643</v>
      </c>
      <c r="K10" s="195">
        <v>2795</v>
      </c>
      <c r="L10" s="198">
        <f>K10/D10</f>
        <v>9.0889491061124233E-2</v>
      </c>
      <c r="M10" s="204">
        <f t="shared" si="0"/>
        <v>-14809.380000000001</v>
      </c>
      <c r="N10" s="205">
        <f t="shared" si="1"/>
        <v>-0.48158032598597217</v>
      </c>
    </row>
    <row r="11" spans="1:14" x14ac:dyDescent="0.25">
      <c r="A11" s="193" t="s">
        <v>237</v>
      </c>
      <c r="B11" s="194" t="s">
        <v>238</v>
      </c>
      <c r="C11" s="194">
        <v>775</v>
      </c>
      <c r="D11" s="195">
        <v>28876.5</v>
      </c>
      <c r="E11" s="195">
        <v>29473.48</v>
      </c>
      <c r="F11" s="196">
        <v>44263</v>
      </c>
      <c r="G11" s="195">
        <v>45415.23</v>
      </c>
      <c r="H11" s="195">
        <v>33573</v>
      </c>
      <c r="I11" s="197">
        <f>H11-D11</f>
        <v>4696.5</v>
      </c>
      <c r="J11" s="198">
        <f>I11/D11</f>
        <v>0.16264090177133655</v>
      </c>
      <c r="K11" s="195">
        <v>3681.25</v>
      </c>
      <c r="L11" s="198">
        <f>K11/D11</f>
        <v>0.12748255501878691</v>
      </c>
      <c r="M11" s="201">
        <f t="shared" si="0"/>
        <v>8377.75</v>
      </c>
      <c r="N11" s="202">
        <f t="shared" si="1"/>
        <v>0.29012345679012347</v>
      </c>
    </row>
    <row r="12" spans="1:14" x14ac:dyDescent="0.25">
      <c r="A12" s="193"/>
      <c r="B12" s="194"/>
      <c r="C12" s="194"/>
      <c r="D12" s="195"/>
      <c r="E12" s="195"/>
      <c r="F12" s="196"/>
      <c r="G12" s="195"/>
      <c r="H12" s="195"/>
      <c r="I12" s="197"/>
      <c r="J12" s="198"/>
      <c r="K12" s="195"/>
      <c r="L12" s="198"/>
      <c r="M12" s="195"/>
      <c r="N12" s="199"/>
    </row>
    <row r="13" spans="1:14" x14ac:dyDescent="0.25">
      <c r="A13" s="206" t="s">
        <v>239</v>
      </c>
      <c r="B13" s="194"/>
      <c r="C13" s="194"/>
      <c r="D13" s="195"/>
      <c r="E13" s="195"/>
      <c r="F13" s="194"/>
      <c r="G13" s="195"/>
      <c r="H13" s="195"/>
      <c r="I13" s="197"/>
      <c r="J13" s="198"/>
      <c r="K13" s="195"/>
      <c r="L13" s="198"/>
      <c r="M13" s="195"/>
      <c r="N13" s="199"/>
    </row>
    <row r="14" spans="1:14" x14ac:dyDescent="0.25">
      <c r="A14" s="193" t="s">
        <v>240</v>
      </c>
      <c r="B14" s="194" t="s">
        <v>241</v>
      </c>
      <c r="C14" s="194">
        <v>1770</v>
      </c>
      <c r="D14" s="195">
        <v>28670.46</v>
      </c>
      <c r="E14" s="195">
        <f>D14</f>
        <v>28670.46</v>
      </c>
      <c r="F14" s="196">
        <v>44221</v>
      </c>
      <c r="G14" s="195">
        <v>30751.63</v>
      </c>
      <c r="H14" s="195">
        <v>36913.35</v>
      </c>
      <c r="I14" s="197">
        <f>H14-D14</f>
        <v>8242.89</v>
      </c>
      <c r="J14" s="200">
        <f>I14/D14</f>
        <v>0.28750463020125938</v>
      </c>
      <c r="K14" s="195">
        <v>7555.96</v>
      </c>
      <c r="L14" s="198">
        <f>K14/D14</f>
        <v>0.26354512623794668</v>
      </c>
      <c r="M14" s="195">
        <f>K14+I14</f>
        <v>15798.849999999999</v>
      </c>
      <c r="N14" s="199">
        <f>M14/D14</f>
        <v>0.55104975643920606</v>
      </c>
    </row>
    <row r="15" spans="1:14" x14ac:dyDescent="0.25">
      <c r="A15" s="193" t="s">
        <v>240</v>
      </c>
      <c r="B15" s="194" t="s">
        <v>241</v>
      </c>
      <c r="C15" s="194">
        <v>1600</v>
      </c>
      <c r="D15" s="195">
        <v>25087.43</v>
      </c>
      <c r="E15" s="195">
        <v>25087.43</v>
      </c>
      <c r="F15" s="196">
        <v>45082</v>
      </c>
      <c r="G15" s="195"/>
      <c r="H15" s="195">
        <v>33368</v>
      </c>
      <c r="I15" s="197">
        <f>H15-D15</f>
        <v>8280.57</v>
      </c>
      <c r="J15" s="200">
        <f>I15/D15</f>
        <v>0.3300684844960205</v>
      </c>
      <c r="K15" s="195">
        <v>4266.58</v>
      </c>
      <c r="L15" s="198">
        <f>K15/D15</f>
        <v>0.1700684366633011</v>
      </c>
      <c r="M15" s="195">
        <f>I15+K15</f>
        <v>12547.15</v>
      </c>
      <c r="N15" s="199">
        <f>M15/D15</f>
        <v>0.50013692115932162</v>
      </c>
    </row>
    <row r="16" spans="1:14" ht="15.75" thickBot="1" x14ac:dyDescent="0.3">
      <c r="A16" s="193" t="s">
        <v>240</v>
      </c>
      <c r="B16" s="194" t="s">
        <v>241</v>
      </c>
      <c r="C16" s="194">
        <v>1400</v>
      </c>
      <c r="D16" s="234">
        <v>21420</v>
      </c>
      <c r="E16" s="195">
        <v>21420</v>
      </c>
      <c r="F16" s="196">
        <v>45307</v>
      </c>
      <c r="G16" s="195">
        <v>24514</v>
      </c>
      <c r="H16" s="195">
        <v>29197</v>
      </c>
      <c r="I16" s="197">
        <f>H16-D16</f>
        <v>7777</v>
      </c>
      <c r="J16" s="200">
        <f>I16/D16</f>
        <v>0.36307189542483659</v>
      </c>
      <c r="K16" s="195">
        <v>2578.25</v>
      </c>
      <c r="L16" s="198">
        <f>K16/D16</f>
        <v>0.12036647992530346</v>
      </c>
      <c r="M16" s="201">
        <f>I16+K16</f>
        <v>10355.25</v>
      </c>
      <c r="N16" s="202">
        <f>M16/D16</f>
        <v>0.48343837535014006</v>
      </c>
    </row>
    <row r="17" spans="1:14" ht="15.75" thickTop="1" x14ac:dyDescent="0.25">
      <c r="A17" s="193"/>
      <c r="B17" s="194"/>
      <c r="C17" s="194"/>
      <c r="D17" s="195"/>
      <c r="E17" s="195"/>
      <c r="F17" s="196"/>
      <c r="G17" s="195"/>
      <c r="H17" s="195"/>
      <c r="I17" s="197"/>
      <c r="J17" s="198"/>
      <c r="K17" s="195"/>
      <c r="L17" s="198"/>
      <c r="M17" s="195"/>
      <c r="N17" s="199"/>
    </row>
    <row r="18" spans="1:14" x14ac:dyDescent="0.25">
      <c r="A18" s="206" t="s">
        <v>242</v>
      </c>
      <c r="B18" s="194"/>
      <c r="C18" s="194"/>
      <c r="D18" s="195"/>
      <c r="E18" s="195"/>
      <c r="F18" s="196"/>
      <c r="G18" s="195"/>
      <c r="H18" s="195"/>
      <c r="I18" s="197"/>
      <c r="J18" s="198"/>
      <c r="K18" s="195"/>
      <c r="L18" s="198"/>
      <c r="M18" s="195"/>
      <c r="N18" s="199"/>
    </row>
    <row r="19" spans="1:14" x14ac:dyDescent="0.25">
      <c r="A19" s="207" t="s">
        <v>371</v>
      </c>
      <c r="B19" s="194" t="s">
        <v>243</v>
      </c>
      <c r="C19" s="194">
        <v>25000</v>
      </c>
      <c r="D19" s="195">
        <v>24890.73</v>
      </c>
      <c r="E19" s="195">
        <v>24890.73</v>
      </c>
      <c r="F19" s="196">
        <v>45979</v>
      </c>
      <c r="G19" s="195"/>
      <c r="H19" s="195">
        <v>25152.5</v>
      </c>
      <c r="I19" s="197">
        <f t="shared" ref="I19:I22" si="2">H19-D19</f>
        <v>261.77000000000044</v>
      </c>
      <c r="J19" s="200">
        <f t="shared" ref="J19:J22" si="3">I19/D19</f>
        <v>1.0516766683821665E-2</v>
      </c>
      <c r="K19" s="195">
        <v>1025</v>
      </c>
      <c r="L19" s="198">
        <f t="shared" ref="L19:L22" si="4">K19/D19</f>
        <v>4.1179989498098292E-2</v>
      </c>
      <c r="M19" s="201">
        <f t="shared" ref="M19:M22" si="5">K19+I19</f>
        <v>1286.7700000000004</v>
      </c>
      <c r="N19" s="202">
        <f t="shared" ref="N19:N22" si="6">M19/D19</f>
        <v>5.1696756181919955E-2</v>
      </c>
    </row>
    <row r="20" spans="1:14" x14ac:dyDescent="0.25">
      <c r="A20" s="207" t="s">
        <v>372</v>
      </c>
      <c r="B20" s="194" t="s">
        <v>244</v>
      </c>
      <c r="C20" s="194">
        <v>35000</v>
      </c>
      <c r="D20" s="195">
        <v>35525.1</v>
      </c>
      <c r="E20" s="195">
        <v>35525.1</v>
      </c>
      <c r="F20" s="196">
        <v>45502</v>
      </c>
      <c r="G20" s="195"/>
      <c r="H20" s="195">
        <v>34989.5</v>
      </c>
      <c r="I20" s="197">
        <f t="shared" si="2"/>
        <v>-535.59999999999854</v>
      </c>
      <c r="J20" s="203">
        <f t="shared" si="3"/>
        <v>-1.5076664105097483E-2</v>
      </c>
      <c r="K20" s="195">
        <v>1415.3</v>
      </c>
      <c r="L20" s="198">
        <f t="shared" si="4"/>
        <v>3.9839437468156318E-2</v>
      </c>
      <c r="M20" s="201">
        <f t="shared" si="5"/>
        <v>879.70000000000141</v>
      </c>
      <c r="N20" s="202">
        <f t="shared" si="6"/>
        <v>2.4762773363058835E-2</v>
      </c>
    </row>
    <row r="21" spans="1:14" x14ac:dyDescent="0.25">
      <c r="A21" s="207" t="s">
        <v>373</v>
      </c>
      <c r="B21" s="194" t="s">
        <v>245</v>
      </c>
      <c r="C21" s="194">
        <v>35000</v>
      </c>
      <c r="D21" s="195">
        <v>36025.26</v>
      </c>
      <c r="E21" s="195">
        <v>36025.26</v>
      </c>
      <c r="F21" s="196">
        <v>45503</v>
      </c>
      <c r="G21" s="195"/>
      <c r="H21" s="195">
        <v>35056</v>
      </c>
      <c r="I21" s="197">
        <f t="shared" si="2"/>
        <v>-969.26000000000204</v>
      </c>
      <c r="J21" s="203">
        <f t="shared" si="3"/>
        <v>-2.6905010539826833E-2</v>
      </c>
      <c r="K21" s="195">
        <v>1925</v>
      </c>
      <c r="L21" s="198">
        <f t="shared" si="4"/>
        <v>5.3434728854142896E-2</v>
      </c>
      <c r="M21" s="195">
        <f t="shared" si="5"/>
        <v>955.73999999999796</v>
      </c>
      <c r="N21" s="199">
        <f t="shared" si="6"/>
        <v>2.6529718314316064E-2</v>
      </c>
    </row>
    <row r="22" spans="1:14" x14ac:dyDescent="0.25">
      <c r="A22" s="207" t="s">
        <v>374</v>
      </c>
      <c r="B22" s="194" t="s">
        <v>246</v>
      </c>
      <c r="C22" s="194">
        <v>25000</v>
      </c>
      <c r="D22" s="195">
        <v>25342.18</v>
      </c>
      <c r="E22" s="195">
        <v>25342.18</v>
      </c>
      <c r="F22" s="196">
        <v>45621</v>
      </c>
      <c r="G22" s="195"/>
      <c r="H22" s="195">
        <v>24977.5</v>
      </c>
      <c r="I22" s="197">
        <f t="shared" si="2"/>
        <v>-364.68000000000029</v>
      </c>
      <c r="J22" s="203">
        <f t="shared" si="3"/>
        <v>-1.4390237935331542E-2</v>
      </c>
      <c r="K22" s="195">
        <v>942.62</v>
      </c>
      <c r="L22" s="198">
        <f t="shared" si="4"/>
        <v>3.7195695082269956E-2</v>
      </c>
      <c r="M22" s="201">
        <f t="shared" si="5"/>
        <v>577.93999999999971</v>
      </c>
      <c r="N22" s="202">
        <f t="shared" si="6"/>
        <v>2.2805457146938414E-2</v>
      </c>
    </row>
    <row r="23" spans="1:14" x14ac:dyDescent="0.25">
      <c r="A23" s="193"/>
      <c r="B23" s="194"/>
      <c r="C23" s="194"/>
      <c r="D23" s="195"/>
      <c r="E23" s="195"/>
      <c r="F23" s="196"/>
      <c r="G23" s="195"/>
      <c r="H23" s="195"/>
      <c r="I23" s="197"/>
      <c r="J23" s="198"/>
      <c r="K23" s="195"/>
      <c r="L23" s="198"/>
      <c r="M23" s="195"/>
      <c r="N23" s="199"/>
    </row>
    <row r="24" spans="1:14" x14ac:dyDescent="0.25">
      <c r="A24" s="206" t="s">
        <v>247</v>
      </c>
      <c r="B24" s="194"/>
      <c r="C24" s="194"/>
      <c r="D24" s="195"/>
      <c r="E24" s="195"/>
      <c r="F24" s="196"/>
      <c r="G24" s="195"/>
      <c r="H24" s="195"/>
      <c r="I24" s="197"/>
      <c r="J24" s="203"/>
      <c r="K24" s="195"/>
      <c r="L24" s="198"/>
      <c r="M24" s="195"/>
      <c r="N24" s="199"/>
    </row>
    <row r="25" spans="1:14" x14ac:dyDescent="0.25">
      <c r="A25" s="194" t="s">
        <v>248</v>
      </c>
      <c r="B25" s="208" t="s">
        <v>249</v>
      </c>
      <c r="C25" s="194">
        <v>650</v>
      </c>
      <c r="D25" s="195">
        <v>78981.5</v>
      </c>
      <c r="E25" s="195">
        <v>78981.5</v>
      </c>
      <c r="F25" s="196">
        <v>45167</v>
      </c>
      <c r="G25" s="195"/>
      <c r="H25" s="195">
        <v>86599.5</v>
      </c>
      <c r="I25" s="197">
        <f>H25-D25</f>
        <v>7618</v>
      </c>
      <c r="J25" s="200">
        <f>I25/D25</f>
        <v>9.6452966834005435E-2</v>
      </c>
      <c r="K25" s="195">
        <v>4101.5</v>
      </c>
      <c r="L25" s="198">
        <f>K25/D25</f>
        <v>5.1929882314212819E-2</v>
      </c>
      <c r="M25" s="201">
        <f>K25+I25</f>
        <v>11719.5</v>
      </c>
      <c r="N25" s="202">
        <f>M25/D25</f>
        <v>0.14838284914821825</v>
      </c>
    </row>
    <row r="26" spans="1:14" x14ac:dyDescent="0.25">
      <c r="A26" s="194" t="s">
        <v>338</v>
      </c>
      <c r="B26" s="208" t="s">
        <v>250</v>
      </c>
      <c r="C26" s="194">
        <v>1164.6199999999999</v>
      </c>
      <c r="D26" s="195">
        <v>102578.54</v>
      </c>
      <c r="E26" s="195"/>
      <c r="F26" s="196">
        <v>45259</v>
      </c>
      <c r="G26" s="195"/>
      <c r="H26" s="195">
        <v>106411.06</v>
      </c>
      <c r="I26" s="197">
        <f>H26-D26</f>
        <v>3832.5200000000041</v>
      </c>
      <c r="J26" s="200">
        <f>I26/D26</f>
        <v>3.7361810764707751E-2</v>
      </c>
      <c r="K26" s="195">
        <v>3268.51</v>
      </c>
      <c r="L26" s="198">
        <f>K26/D26</f>
        <v>3.18634872362192E-2</v>
      </c>
      <c r="M26" s="201">
        <f>K26+I26</f>
        <v>7101.0300000000043</v>
      </c>
      <c r="N26" s="202">
        <f>M26/D26</f>
        <v>6.9225298000926944E-2</v>
      </c>
    </row>
    <row r="27" spans="1:14" x14ac:dyDescent="0.25">
      <c r="A27" s="209" t="s">
        <v>251</v>
      </c>
      <c r="B27" s="208" t="s">
        <v>252</v>
      </c>
      <c r="C27" s="194">
        <v>2200</v>
      </c>
      <c r="D27" s="195">
        <v>29935.97</v>
      </c>
      <c r="E27" s="195"/>
      <c r="F27" s="196">
        <v>45664</v>
      </c>
      <c r="G27" s="195"/>
      <c r="H27" s="195">
        <v>29174.2</v>
      </c>
      <c r="I27" s="197">
        <f>H27-D27</f>
        <v>-761.77000000000044</v>
      </c>
      <c r="J27" s="203">
        <f>I27/D27</f>
        <v>-2.5446644955884189E-2</v>
      </c>
      <c r="K27" s="195">
        <v>1586.86</v>
      </c>
      <c r="L27" s="198">
        <f>K27/D27</f>
        <v>5.3008471080108636E-2</v>
      </c>
      <c r="M27" s="195">
        <f>K27+I27</f>
        <v>825.08999999999946</v>
      </c>
      <c r="N27" s="199">
        <f>M27/D27</f>
        <v>2.7561826124224451E-2</v>
      </c>
    </row>
    <row r="28" spans="1:14" x14ac:dyDescent="0.25">
      <c r="A28" s="209"/>
      <c r="B28" s="208"/>
      <c r="C28" s="194"/>
      <c r="D28" s="195"/>
      <c r="E28" s="195"/>
      <c r="F28" s="196"/>
      <c r="G28" s="195"/>
      <c r="H28" s="195"/>
      <c r="I28" s="197"/>
      <c r="J28" s="203"/>
      <c r="K28" s="195"/>
      <c r="L28" s="198"/>
      <c r="M28" s="204"/>
      <c r="N28" s="205"/>
    </row>
    <row r="29" spans="1:14" x14ac:dyDescent="0.25">
      <c r="A29" s="206" t="s">
        <v>253</v>
      </c>
      <c r="B29" s="210"/>
      <c r="C29" s="210"/>
      <c r="D29" s="211">
        <f>SUM(D4:D27)</f>
        <v>598876.2699999999</v>
      </c>
      <c r="E29" s="211">
        <f>SUM(E4:E26)</f>
        <v>472446.73999999993</v>
      </c>
      <c r="F29" s="210"/>
      <c r="G29" s="211">
        <f>SUM(G4:G14)</f>
        <v>187709.85</v>
      </c>
      <c r="H29" s="211">
        <f>SUM(H4:H27)</f>
        <v>657232.21</v>
      </c>
      <c r="I29" s="197">
        <f>H29-D29</f>
        <v>58355.940000000061</v>
      </c>
      <c r="J29" s="200">
        <f>I29/D29</f>
        <v>9.7442398243630643E-2</v>
      </c>
      <c r="K29" s="211">
        <f>SUM(K4:K27)</f>
        <v>67998.2</v>
      </c>
      <c r="L29" s="198">
        <f>K29/D29</f>
        <v>0.11354298609961622</v>
      </c>
      <c r="M29" s="195">
        <f>K29+I29</f>
        <v>126354.14000000006</v>
      </c>
      <c r="N29" s="199">
        <f>M29/D29</f>
        <v>0.21098538434324685</v>
      </c>
    </row>
    <row r="30" spans="1:14" x14ac:dyDescent="0.25">
      <c r="A30" s="206"/>
      <c r="B30" s="210"/>
      <c r="C30" s="210"/>
      <c r="D30" s="211"/>
      <c r="E30" s="211"/>
      <c r="F30" s="210"/>
      <c r="G30" s="211"/>
      <c r="H30" s="211"/>
      <c r="I30" s="197"/>
      <c r="J30" s="198"/>
      <c r="K30" s="211"/>
      <c r="L30" s="198"/>
      <c r="M30" s="195"/>
      <c r="N30" s="199"/>
    </row>
    <row r="31" spans="1:14" x14ac:dyDescent="0.25">
      <c r="A31" s="206" t="s">
        <v>184</v>
      </c>
      <c r="B31" s="194"/>
      <c r="C31" s="194" t="s">
        <v>254</v>
      </c>
      <c r="D31" s="195"/>
      <c r="E31" s="195"/>
      <c r="F31" s="194"/>
      <c r="G31" s="195"/>
      <c r="H31" s="195"/>
      <c r="I31" s="197"/>
      <c r="J31" s="198"/>
      <c r="K31" s="195" t="s">
        <v>255</v>
      </c>
      <c r="L31" s="194"/>
      <c r="M31" s="194"/>
      <c r="N31" s="212"/>
    </row>
    <row r="32" spans="1:14" x14ac:dyDescent="0.25">
      <c r="A32" s="207" t="s">
        <v>256</v>
      </c>
      <c r="B32" s="194" t="s">
        <v>257</v>
      </c>
      <c r="C32" s="213">
        <v>50000</v>
      </c>
      <c r="D32" s="195">
        <v>51398.29</v>
      </c>
      <c r="E32" s="195">
        <v>51398.29</v>
      </c>
      <c r="F32" s="196">
        <v>45078</v>
      </c>
      <c r="G32" s="195"/>
      <c r="H32" s="195">
        <v>50586</v>
      </c>
      <c r="I32" s="197">
        <f>H32-D32</f>
        <v>-812.29000000000087</v>
      </c>
      <c r="J32" s="203">
        <f t="shared" ref="J32:J48" si="7">I32/D32</f>
        <v>-1.5803833162542972E-2</v>
      </c>
      <c r="K32" s="195">
        <v>5437.5</v>
      </c>
      <c r="L32" s="198">
        <f t="shared" ref="L32:L48" si="8">K32/D32</f>
        <v>0.10579145726443429</v>
      </c>
      <c r="M32" s="201">
        <f t="shared" ref="M32:M48" si="9">K32+I32</f>
        <v>4625.2099999999991</v>
      </c>
      <c r="N32" s="202">
        <f t="shared" ref="N32:N48" si="10">M32/D32</f>
        <v>8.9987624101891303E-2</v>
      </c>
    </row>
    <row r="33" spans="1:14" x14ac:dyDescent="0.25">
      <c r="A33" s="207" t="s">
        <v>258</v>
      </c>
      <c r="B33" s="194" t="s">
        <v>259</v>
      </c>
      <c r="C33" s="213">
        <v>40000</v>
      </c>
      <c r="D33" s="195">
        <v>40561.519999999997</v>
      </c>
      <c r="E33" s="195"/>
      <c r="F33" s="196">
        <v>45659</v>
      </c>
      <c r="G33" s="195"/>
      <c r="H33" s="195">
        <v>39956</v>
      </c>
      <c r="I33" s="197">
        <f>H33-D33</f>
        <v>-605.5199999999968</v>
      </c>
      <c r="J33" s="203">
        <f t="shared" si="7"/>
        <v>-1.4928434634599414E-2</v>
      </c>
      <c r="K33" s="201">
        <v>1500</v>
      </c>
      <c r="L33" s="200">
        <f t="shared" si="8"/>
        <v>3.698086265011765E-2</v>
      </c>
      <c r="M33" s="195">
        <f t="shared" si="9"/>
        <v>894.4800000000032</v>
      </c>
      <c r="N33" s="199">
        <f t="shared" si="10"/>
        <v>2.2052428015518238E-2</v>
      </c>
    </row>
    <row r="34" spans="1:14" x14ac:dyDescent="0.25">
      <c r="A34" s="207" t="s">
        <v>258</v>
      </c>
      <c r="B34" s="194" t="s">
        <v>259</v>
      </c>
      <c r="C34" s="213">
        <v>58000</v>
      </c>
      <c r="D34" s="195">
        <v>57420</v>
      </c>
      <c r="E34" s="195">
        <v>57420</v>
      </c>
      <c r="F34" s="196">
        <v>45636</v>
      </c>
      <c r="G34" s="195">
        <v>59818.53</v>
      </c>
      <c r="H34" s="195">
        <v>57936.2</v>
      </c>
      <c r="I34" s="197">
        <f>H34-D34</f>
        <v>516.19999999999709</v>
      </c>
      <c r="J34" s="200">
        <f t="shared" si="7"/>
        <v>8.9898989898989385E-3</v>
      </c>
      <c r="K34" s="195">
        <v>2175</v>
      </c>
      <c r="L34" s="198">
        <f t="shared" si="8"/>
        <v>3.787878787878788E-2</v>
      </c>
      <c r="M34" s="201">
        <f t="shared" si="9"/>
        <v>2691.1999999999971</v>
      </c>
      <c r="N34" s="202">
        <f t="shared" si="10"/>
        <v>4.6868686868686817E-2</v>
      </c>
    </row>
    <row r="35" spans="1:14" x14ac:dyDescent="0.25">
      <c r="A35" s="193" t="s">
        <v>260</v>
      </c>
      <c r="B35" s="194" t="s">
        <v>261</v>
      </c>
      <c r="C35" s="213">
        <v>40000</v>
      </c>
      <c r="D35" s="195">
        <v>39864.050000000003</v>
      </c>
      <c r="E35" s="195">
        <v>39864.050000000003</v>
      </c>
      <c r="F35" s="196">
        <v>45078</v>
      </c>
      <c r="G35" s="195"/>
      <c r="H35" s="195">
        <v>39896</v>
      </c>
      <c r="I35" s="197">
        <f t="shared" ref="I35:I48" si="11">H35-D35</f>
        <v>31.94999999999709</v>
      </c>
      <c r="J35" s="200">
        <f t="shared" si="7"/>
        <v>8.0147400979070334E-4</v>
      </c>
      <c r="K35" s="195">
        <v>2383.23</v>
      </c>
      <c r="L35" s="198">
        <f t="shared" si="8"/>
        <v>5.9783940668346539E-2</v>
      </c>
      <c r="M35" s="201">
        <f t="shared" si="9"/>
        <v>2415.1799999999971</v>
      </c>
      <c r="N35" s="202">
        <f t="shared" si="10"/>
        <v>6.0585414678137245E-2</v>
      </c>
    </row>
    <row r="36" spans="1:14" x14ac:dyDescent="0.25">
      <c r="A36" s="193" t="s">
        <v>260</v>
      </c>
      <c r="B36" s="194" t="s">
        <v>261</v>
      </c>
      <c r="C36" s="213">
        <v>30000</v>
      </c>
      <c r="D36" s="195">
        <v>29433</v>
      </c>
      <c r="E36" s="195">
        <v>29433</v>
      </c>
      <c r="F36" s="196">
        <v>45307</v>
      </c>
      <c r="G36" s="195">
        <v>28593</v>
      </c>
      <c r="H36" s="195">
        <v>29922</v>
      </c>
      <c r="I36" s="197">
        <f t="shared" si="11"/>
        <v>489</v>
      </c>
      <c r="J36" s="200">
        <f t="shared" si="7"/>
        <v>1.661400468861482E-2</v>
      </c>
      <c r="K36" s="195">
        <v>990</v>
      </c>
      <c r="L36" s="198">
        <f t="shared" si="8"/>
        <v>3.3635715013760066E-2</v>
      </c>
      <c r="M36" s="201">
        <f t="shared" si="9"/>
        <v>1479</v>
      </c>
      <c r="N36" s="235">
        <f t="shared" si="10"/>
        <v>5.0249719702374886E-2</v>
      </c>
    </row>
    <row r="37" spans="1:14" x14ac:dyDescent="0.25">
      <c r="A37" s="193" t="s">
        <v>262</v>
      </c>
      <c r="B37" s="194" t="s">
        <v>263</v>
      </c>
      <c r="C37" s="213">
        <v>40000</v>
      </c>
      <c r="D37" s="195">
        <v>37132</v>
      </c>
      <c r="E37" s="195">
        <v>37132</v>
      </c>
      <c r="F37" s="196">
        <v>45307</v>
      </c>
      <c r="G37" s="195">
        <v>36040</v>
      </c>
      <c r="H37" s="195">
        <v>38684</v>
      </c>
      <c r="I37" s="197">
        <f>H37-D37</f>
        <v>1552</v>
      </c>
      <c r="J37" s="200">
        <f t="shared" si="7"/>
        <v>4.1796832920392116E-2</v>
      </c>
      <c r="K37" s="195">
        <v>1600</v>
      </c>
      <c r="L37" s="198">
        <f t="shared" si="8"/>
        <v>4.3089518474631043E-2</v>
      </c>
      <c r="M37" s="201">
        <f t="shared" si="9"/>
        <v>3152</v>
      </c>
      <c r="N37" s="235">
        <f t="shared" si="10"/>
        <v>8.4886351395023166E-2</v>
      </c>
    </row>
    <row r="38" spans="1:14" x14ac:dyDescent="0.25">
      <c r="A38" s="193" t="s">
        <v>264</v>
      </c>
      <c r="B38" s="194" t="s">
        <v>265</v>
      </c>
      <c r="C38" s="213">
        <v>60000</v>
      </c>
      <c r="D38" s="195">
        <v>61002.87</v>
      </c>
      <c r="E38" s="195">
        <v>61002.87</v>
      </c>
      <c r="F38" s="196">
        <v>45079</v>
      </c>
      <c r="G38" s="195"/>
      <c r="H38" s="195">
        <v>60711.6</v>
      </c>
      <c r="I38" s="197">
        <f t="shared" si="11"/>
        <v>-291.27000000000407</v>
      </c>
      <c r="J38" s="200">
        <f>I38/D38</f>
        <v>-4.7746933873767591E-3</v>
      </c>
      <c r="K38" s="195">
        <v>4892.05</v>
      </c>
      <c r="L38" s="198">
        <f t="shared" si="8"/>
        <v>8.0193767932557933E-2</v>
      </c>
      <c r="M38" s="195">
        <f t="shared" si="9"/>
        <v>4600.7799999999961</v>
      </c>
      <c r="N38" s="199">
        <f t="shared" si="10"/>
        <v>7.5419074545181167E-2</v>
      </c>
    </row>
    <row r="39" spans="1:14" x14ac:dyDescent="0.25">
      <c r="A39" s="207" t="s">
        <v>266</v>
      </c>
      <c r="B39" s="194" t="s">
        <v>267</v>
      </c>
      <c r="C39" s="213">
        <v>55000</v>
      </c>
      <c r="D39" s="195">
        <v>52618.5</v>
      </c>
      <c r="E39" s="195">
        <v>52618.5</v>
      </c>
      <c r="F39" s="196">
        <v>45307</v>
      </c>
      <c r="G39" s="195">
        <v>51315</v>
      </c>
      <c r="H39" s="195">
        <v>54898.8</v>
      </c>
      <c r="I39" s="197">
        <f t="shared" si="11"/>
        <v>2280.3000000000029</v>
      </c>
      <c r="J39" s="200">
        <f t="shared" si="7"/>
        <v>4.3336469112574529E-2</v>
      </c>
      <c r="K39" s="195">
        <v>1925</v>
      </c>
      <c r="L39" s="198">
        <f t="shared" si="8"/>
        <v>3.6584091146649941E-2</v>
      </c>
      <c r="M39" s="201">
        <f t="shared" si="9"/>
        <v>4205.3000000000029</v>
      </c>
      <c r="N39" s="202">
        <f t="shared" si="10"/>
        <v>7.9920560259224477E-2</v>
      </c>
    </row>
    <row r="40" spans="1:14" x14ac:dyDescent="0.25">
      <c r="A40" s="207" t="s">
        <v>268</v>
      </c>
      <c r="B40" s="194" t="s">
        <v>269</v>
      </c>
      <c r="C40" s="213">
        <v>100000</v>
      </c>
      <c r="D40" s="195">
        <v>99566.93</v>
      </c>
      <c r="E40" s="195">
        <v>99566.93</v>
      </c>
      <c r="F40" s="196">
        <v>45673</v>
      </c>
      <c r="G40" s="195"/>
      <c r="H40" s="195">
        <v>100171</v>
      </c>
      <c r="I40" s="197">
        <f t="shared" si="11"/>
        <v>604.07000000000698</v>
      </c>
      <c r="J40" s="200">
        <f t="shared" si="7"/>
        <v>6.0669742453644702E-3</v>
      </c>
      <c r="K40" s="195">
        <v>2238</v>
      </c>
      <c r="L40" s="198">
        <f t="shared" si="8"/>
        <v>2.2477342627717858E-2</v>
      </c>
      <c r="M40" s="201">
        <f t="shared" si="9"/>
        <v>2842.070000000007</v>
      </c>
      <c r="N40" s="202">
        <f t="shared" si="10"/>
        <v>2.8544316873082329E-2</v>
      </c>
    </row>
    <row r="41" spans="1:14" x14ac:dyDescent="0.25">
      <c r="A41" s="193" t="s">
        <v>270</v>
      </c>
      <c r="B41" s="194" t="s">
        <v>271</v>
      </c>
      <c r="C41" s="213">
        <v>100000</v>
      </c>
      <c r="D41" s="195">
        <v>99619.68</v>
      </c>
      <c r="E41" s="195">
        <v>99619.68</v>
      </c>
      <c r="F41" s="196">
        <v>45083</v>
      </c>
      <c r="G41" s="195"/>
      <c r="H41" s="195">
        <v>101300</v>
      </c>
      <c r="I41" s="197">
        <f t="shared" si="11"/>
        <v>1680.320000000007</v>
      </c>
      <c r="J41" s="200">
        <f t="shared" si="7"/>
        <v>1.6867349905159375E-2</v>
      </c>
      <c r="K41" s="195">
        <v>7887.33</v>
      </c>
      <c r="L41" s="198">
        <f t="shared" si="8"/>
        <v>7.9174416139461606E-2</v>
      </c>
      <c r="M41" s="195">
        <f t="shared" si="9"/>
        <v>9567.6500000000069</v>
      </c>
      <c r="N41" s="199">
        <f t="shared" si="10"/>
        <v>9.6041766044620974E-2</v>
      </c>
    </row>
    <row r="42" spans="1:14" s="34" customFormat="1" x14ac:dyDescent="0.25">
      <c r="A42" s="193" t="s">
        <v>272</v>
      </c>
      <c r="B42" s="194" t="s">
        <v>273</v>
      </c>
      <c r="C42" s="213">
        <v>76000</v>
      </c>
      <c r="D42" s="195">
        <v>74112.009999999995</v>
      </c>
      <c r="E42" s="195">
        <f>D42</f>
        <v>74112.009999999995</v>
      </c>
      <c r="F42" s="196" t="s">
        <v>274</v>
      </c>
      <c r="G42" s="195"/>
      <c r="H42" s="195">
        <v>72912.88</v>
      </c>
      <c r="I42" s="197">
        <f t="shared" si="11"/>
        <v>-1199.1299999999901</v>
      </c>
      <c r="J42" s="203">
        <f t="shared" si="7"/>
        <v>-1.6179968671744163E-2</v>
      </c>
      <c r="K42" s="195">
        <v>9240</v>
      </c>
      <c r="L42" s="198">
        <f t="shared" si="8"/>
        <v>0.12467614898044191</v>
      </c>
      <c r="M42" s="201">
        <f t="shared" si="9"/>
        <v>8040.8700000000099</v>
      </c>
      <c r="N42" s="202">
        <f t="shared" si="10"/>
        <v>0.10849618030869775</v>
      </c>
    </row>
    <row r="43" spans="1:14" x14ac:dyDescent="0.25">
      <c r="A43" s="193" t="s">
        <v>275</v>
      </c>
      <c r="B43" s="194" t="s">
        <v>276</v>
      </c>
      <c r="C43" s="213">
        <v>100000</v>
      </c>
      <c r="D43" s="195">
        <v>94502.57</v>
      </c>
      <c r="E43" s="195"/>
      <c r="F43" s="196">
        <v>45309</v>
      </c>
      <c r="G43" s="195"/>
      <c r="H43" s="195">
        <v>98119</v>
      </c>
      <c r="I43" s="197">
        <f t="shared" si="11"/>
        <v>3616.429999999993</v>
      </c>
      <c r="J43" s="200">
        <f t="shared" si="7"/>
        <v>3.8268059799855099E-2</v>
      </c>
      <c r="K43" s="195">
        <v>4000</v>
      </c>
      <c r="L43" s="198">
        <f t="shared" si="8"/>
        <v>4.2326891215762698E-2</v>
      </c>
      <c r="M43" s="201">
        <f t="shared" si="9"/>
        <v>7616.429999999993</v>
      </c>
      <c r="N43" s="202">
        <f t="shared" si="10"/>
        <v>8.0594951015617797E-2</v>
      </c>
    </row>
    <row r="44" spans="1:14" x14ac:dyDescent="0.25">
      <c r="A44" s="193" t="s">
        <v>277</v>
      </c>
      <c r="B44" s="194" t="s">
        <v>278</v>
      </c>
      <c r="C44" s="213">
        <v>100000</v>
      </c>
      <c r="D44" s="195">
        <v>104255.6</v>
      </c>
      <c r="E44" s="195"/>
      <c r="F44" s="196">
        <v>45362</v>
      </c>
      <c r="G44" s="195"/>
      <c r="H44" s="195">
        <v>103269</v>
      </c>
      <c r="I44" s="197">
        <f t="shared" si="11"/>
        <v>-986.60000000000582</v>
      </c>
      <c r="J44" s="200">
        <f t="shared" si="7"/>
        <v>-9.4632806295297887E-3</v>
      </c>
      <c r="K44" s="195">
        <v>8000</v>
      </c>
      <c r="L44" s="198">
        <f t="shared" si="8"/>
        <v>7.6734487164238654E-2</v>
      </c>
      <c r="M44" s="195">
        <f t="shared" si="9"/>
        <v>7013.3999999999942</v>
      </c>
      <c r="N44" s="199">
        <f t="shared" si="10"/>
        <v>6.7271206534708861E-2</v>
      </c>
    </row>
    <row r="45" spans="1:14" x14ac:dyDescent="0.25">
      <c r="A45" s="193" t="s">
        <v>279</v>
      </c>
      <c r="B45" s="194" t="s">
        <v>280</v>
      </c>
      <c r="C45" s="213">
        <v>100000</v>
      </c>
      <c r="D45" s="195">
        <v>96314.22</v>
      </c>
      <c r="E45" s="195"/>
      <c r="F45" s="196">
        <v>45614</v>
      </c>
      <c r="G45" s="195"/>
      <c r="H45" s="195">
        <v>97107</v>
      </c>
      <c r="I45" s="214">
        <f t="shared" si="11"/>
        <v>792.77999999999884</v>
      </c>
      <c r="J45" s="200">
        <f t="shared" si="7"/>
        <v>8.2311833081345504E-3</v>
      </c>
      <c r="K45" s="201">
        <v>2500</v>
      </c>
      <c r="L45" s="200">
        <f t="shared" si="8"/>
        <v>2.5956707119675577E-2</v>
      </c>
      <c r="M45" s="201">
        <f t="shared" si="9"/>
        <v>3292.7799999999988</v>
      </c>
      <c r="N45" s="202">
        <f t="shared" si="10"/>
        <v>3.4187890427810126E-2</v>
      </c>
    </row>
    <row r="46" spans="1:14" x14ac:dyDescent="0.25">
      <c r="A46" s="193" t="s">
        <v>281</v>
      </c>
      <c r="B46" s="194" t="s">
        <v>282</v>
      </c>
      <c r="C46" s="213">
        <v>95000</v>
      </c>
      <c r="D46" s="195">
        <v>100983.03999999999</v>
      </c>
      <c r="E46" s="195"/>
      <c r="F46" s="196">
        <v>45659</v>
      </c>
      <c r="G46" s="195"/>
      <c r="H46" s="195">
        <v>99598</v>
      </c>
      <c r="I46" s="214">
        <f t="shared" si="11"/>
        <v>-1385.0399999999936</v>
      </c>
      <c r="J46" s="203">
        <f t="shared" si="7"/>
        <v>-1.3715570456187431E-2</v>
      </c>
      <c r="K46" s="195">
        <v>4037.5</v>
      </c>
      <c r="L46" s="198">
        <f t="shared" si="8"/>
        <v>3.9981961327367449E-2</v>
      </c>
      <c r="M46" s="195">
        <f t="shared" si="9"/>
        <v>2652.4600000000064</v>
      </c>
      <c r="N46" s="199">
        <f t="shared" si="10"/>
        <v>2.6266390871180018E-2</v>
      </c>
    </row>
    <row r="47" spans="1:14" x14ac:dyDescent="0.25">
      <c r="A47" s="193" t="s">
        <v>358</v>
      </c>
      <c r="B47" s="194" t="s">
        <v>359</v>
      </c>
      <c r="C47" s="213">
        <v>100000</v>
      </c>
      <c r="D47" s="195">
        <v>98239.84</v>
      </c>
      <c r="E47" s="195">
        <v>96979.57</v>
      </c>
      <c r="F47" s="196">
        <v>45967</v>
      </c>
      <c r="G47" s="195"/>
      <c r="H47" s="195">
        <v>96280</v>
      </c>
      <c r="I47" s="214">
        <f t="shared" si="11"/>
        <v>-1959.8399999999965</v>
      </c>
      <c r="J47" s="203">
        <f t="shared" si="7"/>
        <v>-1.9949543891765262E-2</v>
      </c>
      <c r="K47" s="195"/>
      <c r="L47" s="198">
        <f t="shared" si="8"/>
        <v>0</v>
      </c>
      <c r="M47" s="204">
        <f t="shared" si="9"/>
        <v>-1959.8399999999965</v>
      </c>
      <c r="N47" s="205">
        <f t="shared" si="10"/>
        <v>-1.9949543891765262E-2</v>
      </c>
    </row>
    <row r="48" spans="1:14" x14ac:dyDescent="0.25">
      <c r="A48" s="193" t="s">
        <v>283</v>
      </c>
      <c r="B48" s="194" t="s">
        <v>284</v>
      </c>
      <c r="C48" s="213">
        <v>100000</v>
      </c>
      <c r="D48" s="195">
        <v>97932.35</v>
      </c>
      <c r="E48" s="195"/>
      <c r="F48" s="196">
        <v>45757</v>
      </c>
      <c r="G48" s="195"/>
      <c r="H48" s="195">
        <v>98006</v>
      </c>
      <c r="I48" s="247">
        <f t="shared" si="11"/>
        <v>73.649999999994179</v>
      </c>
      <c r="J48" s="203">
        <f t="shared" si="7"/>
        <v>7.5204975679634127E-4</v>
      </c>
      <c r="K48" s="195">
        <v>2125</v>
      </c>
      <c r="L48" s="198">
        <f t="shared" si="8"/>
        <v>2.1698652181837766E-2</v>
      </c>
      <c r="M48" s="195">
        <f t="shared" si="9"/>
        <v>2198.6499999999942</v>
      </c>
      <c r="N48" s="199">
        <f t="shared" si="10"/>
        <v>2.2450701938634108E-2</v>
      </c>
    </row>
    <row r="49" spans="1:14" x14ac:dyDescent="0.25">
      <c r="A49" s="193"/>
      <c r="B49" s="194"/>
      <c r="C49" s="194"/>
      <c r="D49" s="195"/>
      <c r="E49" s="195"/>
      <c r="F49" s="194"/>
      <c r="G49" s="195"/>
      <c r="H49" s="195"/>
      <c r="I49" s="197"/>
      <c r="J49" s="198"/>
      <c r="K49" s="195"/>
      <c r="L49" s="198"/>
      <c r="M49" s="194"/>
      <c r="N49" s="199"/>
    </row>
    <row r="50" spans="1:14" x14ac:dyDescent="0.25">
      <c r="A50" s="206" t="s">
        <v>285</v>
      </c>
      <c r="B50" s="194"/>
      <c r="C50" s="194" t="s">
        <v>286</v>
      </c>
      <c r="D50" s="195"/>
      <c r="E50" s="195"/>
      <c r="F50" s="194"/>
      <c r="G50" s="195"/>
      <c r="H50" s="195"/>
      <c r="I50" s="197"/>
      <c r="J50" s="198"/>
      <c r="K50" s="195"/>
      <c r="L50" s="198"/>
      <c r="M50" s="194"/>
      <c r="N50" s="199"/>
    </row>
    <row r="51" spans="1:14" x14ac:dyDescent="0.25">
      <c r="A51" s="206"/>
      <c r="B51" s="194"/>
      <c r="C51" s="194"/>
      <c r="D51" s="195"/>
      <c r="E51" s="195"/>
      <c r="F51" s="194"/>
      <c r="G51" s="195"/>
      <c r="H51" s="195"/>
      <c r="I51" s="197"/>
      <c r="J51" s="198"/>
      <c r="K51" s="195"/>
      <c r="L51" s="198"/>
      <c r="M51" s="194"/>
      <c r="N51" s="199"/>
    </row>
    <row r="52" spans="1:14" x14ac:dyDescent="0.25">
      <c r="A52" s="193" t="s">
        <v>287</v>
      </c>
      <c r="B52" s="194" t="s">
        <v>288</v>
      </c>
      <c r="C52" s="194">
        <v>5230</v>
      </c>
      <c r="D52" s="195">
        <v>25036.01</v>
      </c>
      <c r="E52" s="195">
        <f>D52</f>
        <v>25036.01</v>
      </c>
      <c r="F52" s="196">
        <v>44300</v>
      </c>
      <c r="G52" s="195"/>
      <c r="H52" s="195">
        <v>20697.2</v>
      </c>
      <c r="I52" s="197">
        <f>H52-D52</f>
        <v>-4338.8099999999977</v>
      </c>
      <c r="J52" s="203">
        <f>I52/D52</f>
        <v>-0.17330277468334604</v>
      </c>
      <c r="K52" s="195">
        <v>5861.28</v>
      </c>
      <c r="L52" s="198">
        <f>K52/D52</f>
        <v>0.23411398222001031</v>
      </c>
      <c r="M52" s="201">
        <f>K52+I52</f>
        <v>1522.4700000000021</v>
      </c>
      <c r="N52" s="235">
        <f>M52/D52</f>
        <v>6.0811207536664275E-2</v>
      </c>
    </row>
    <row r="53" spans="1:14" x14ac:dyDescent="0.25">
      <c r="A53" s="193" t="s">
        <v>289</v>
      </c>
      <c r="B53" s="194" t="s">
        <v>290</v>
      </c>
      <c r="C53" s="194">
        <v>287</v>
      </c>
      <c r="D53" s="195">
        <v>24971.87</v>
      </c>
      <c r="E53" s="195">
        <f>D53</f>
        <v>24971.87</v>
      </c>
      <c r="F53" s="196">
        <v>44300</v>
      </c>
      <c r="G53" s="195"/>
      <c r="H53" s="195">
        <v>22850.94</v>
      </c>
      <c r="I53" s="197">
        <f>H53-D53</f>
        <v>-2120.9300000000003</v>
      </c>
      <c r="J53" s="203">
        <f>I53/D53</f>
        <v>-8.4932766348695565E-2</v>
      </c>
      <c r="K53" s="195">
        <v>4959.8999999999996</v>
      </c>
      <c r="L53" s="198">
        <f>K53/D53</f>
        <v>0.19861948664637449</v>
      </c>
      <c r="M53" s="195">
        <f>K53+I53</f>
        <v>2838.9699999999993</v>
      </c>
      <c r="N53" s="199">
        <f>M53/D53</f>
        <v>0.11368672029767893</v>
      </c>
    </row>
    <row r="54" spans="1:14" x14ac:dyDescent="0.25">
      <c r="A54" s="193"/>
      <c r="B54" s="194"/>
      <c r="C54" s="194"/>
      <c r="D54" s="195"/>
      <c r="E54" s="195"/>
      <c r="F54" s="196"/>
      <c r="G54" s="195"/>
      <c r="H54" s="195"/>
      <c r="I54" s="197"/>
      <c r="J54" s="203"/>
      <c r="K54" s="195"/>
      <c r="L54" s="198"/>
      <c r="M54" s="195"/>
      <c r="N54" s="199"/>
    </row>
    <row r="55" spans="1:14" x14ac:dyDescent="0.25">
      <c r="A55" s="206" t="s">
        <v>291</v>
      </c>
      <c r="B55" s="210"/>
      <c r="C55" s="210"/>
      <c r="D55" s="211">
        <f>SUM(D32:D53)</f>
        <v>1284964.3500000001</v>
      </c>
      <c r="E55" s="211">
        <f>SUM(E32:E53)</f>
        <v>749154.78000000014</v>
      </c>
      <c r="F55" s="210"/>
      <c r="G55" s="211"/>
      <c r="H55" s="211">
        <f>SUM(H32:H54)</f>
        <v>1282901.6199999999</v>
      </c>
      <c r="I55" s="197">
        <f>H55-D55</f>
        <v>-2062.7300000002142</v>
      </c>
      <c r="J55" s="198">
        <f>I55/D55</f>
        <v>-1.6052818897273019E-3</v>
      </c>
      <c r="K55" s="211">
        <f>SUM(K32:K53)</f>
        <v>71751.789999999994</v>
      </c>
      <c r="L55" s="198">
        <f>K55/D55</f>
        <v>5.5839518037990692E-2</v>
      </c>
      <c r="M55" s="215">
        <f>K55+I55</f>
        <v>69689.059999999779</v>
      </c>
      <c r="N55" s="202">
        <f>M55/D55</f>
        <v>5.4234236148263393E-2</v>
      </c>
    </row>
    <row r="56" spans="1:14" x14ac:dyDescent="0.25">
      <c r="A56" s="206" t="s">
        <v>292</v>
      </c>
      <c r="B56" s="194"/>
      <c r="C56" s="194"/>
      <c r="D56" s="195"/>
      <c r="E56" s="195"/>
      <c r="F56" s="194"/>
      <c r="G56" s="195"/>
      <c r="H56" s="195"/>
      <c r="I56" s="197"/>
      <c r="J56" s="198"/>
      <c r="K56" s="195"/>
      <c r="L56" s="198"/>
      <c r="M56" s="194"/>
      <c r="N56" s="199"/>
    </row>
    <row r="57" spans="1:14" x14ac:dyDescent="0.25">
      <c r="A57" s="193" t="s">
        <v>293</v>
      </c>
      <c r="B57" s="194" t="s">
        <v>294</v>
      </c>
      <c r="C57" s="194">
        <v>1045</v>
      </c>
      <c r="D57" s="195">
        <v>56816.65</v>
      </c>
      <c r="E57" s="195">
        <f>D57</f>
        <v>56816.65</v>
      </c>
      <c r="F57" s="196">
        <v>44221</v>
      </c>
      <c r="G57" s="195">
        <v>56785.3</v>
      </c>
      <c r="H57" s="195">
        <v>57976.6</v>
      </c>
      <c r="I57" s="197">
        <f>H57-D57</f>
        <v>1159.9499999999971</v>
      </c>
      <c r="J57" s="198">
        <f>I57/D57</f>
        <v>2.0415670406474108E-2</v>
      </c>
      <c r="K57" s="195">
        <v>4127.75</v>
      </c>
      <c r="L57" s="198">
        <f>K57/D57</f>
        <v>7.2650358653669297E-2</v>
      </c>
      <c r="M57" s="195">
        <f>K57+I57</f>
        <v>5287.6999999999971</v>
      </c>
      <c r="N57" s="199">
        <f>M57/D57</f>
        <v>9.3066029060143413E-2</v>
      </c>
    </row>
    <row r="58" spans="1:14" x14ac:dyDescent="0.25">
      <c r="A58" s="246"/>
      <c r="B58" s="217"/>
      <c r="C58" s="217"/>
      <c r="D58" s="221"/>
      <c r="E58" s="217"/>
      <c r="F58" s="217"/>
      <c r="G58" s="217"/>
      <c r="H58" s="217"/>
      <c r="I58" s="217"/>
      <c r="J58" s="218"/>
      <c r="K58" s="217"/>
      <c r="L58" s="218"/>
      <c r="M58" s="217"/>
      <c r="N58" s="219"/>
    </row>
    <row r="59" spans="1:14" x14ac:dyDescent="0.25">
      <c r="A59" s="216" t="s">
        <v>295</v>
      </c>
      <c r="B59" s="217"/>
      <c r="C59" s="217"/>
      <c r="D59" s="217"/>
      <c r="E59" s="217"/>
      <c r="F59" s="217"/>
      <c r="G59" s="217"/>
      <c r="H59" s="217"/>
      <c r="I59" s="217"/>
      <c r="J59" s="218"/>
      <c r="K59" s="217"/>
      <c r="L59" s="218"/>
      <c r="M59" s="217"/>
      <c r="N59" s="219"/>
    </row>
    <row r="60" spans="1:14" x14ac:dyDescent="0.25">
      <c r="A60" s="220" t="s">
        <v>330</v>
      </c>
      <c r="B60" s="217"/>
      <c r="C60" s="217"/>
      <c r="D60" s="221"/>
      <c r="E60" s="217"/>
      <c r="F60" s="217"/>
      <c r="G60" s="217"/>
      <c r="H60" s="221"/>
      <c r="I60" s="197">
        <f>H60-D60</f>
        <v>0</v>
      </c>
      <c r="J60" s="198"/>
      <c r="K60" s="195">
        <v>1402.56</v>
      </c>
      <c r="L60" s="198"/>
      <c r="M60" s="195">
        <f>K60+I60</f>
        <v>1402.56</v>
      </c>
      <c r="N60" s="199"/>
    </row>
    <row r="61" spans="1:14" x14ac:dyDescent="0.25">
      <c r="A61" s="193" t="s">
        <v>296</v>
      </c>
      <c r="B61" s="194" t="s">
        <v>297</v>
      </c>
      <c r="C61" s="194">
        <v>345</v>
      </c>
      <c r="D61" s="195">
        <v>50710.34</v>
      </c>
      <c r="E61" s="195"/>
      <c r="F61" s="196"/>
      <c r="G61" s="195"/>
      <c r="H61" s="195">
        <v>51016.53</v>
      </c>
      <c r="I61" s="197">
        <f>H61-D61</f>
        <v>306.19000000000233</v>
      </c>
      <c r="J61" s="198">
        <f>I61/D61</f>
        <v>6.0380190706668963E-3</v>
      </c>
      <c r="K61" s="195">
        <v>620.74</v>
      </c>
      <c r="L61" s="198">
        <f>K61/D61</f>
        <v>1.2240896038164998E-2</v>
      </c>
      <c r="M61" s="195">
        <f>K61+I61</f>
        <v>926.93000000000234</v>
      </c>
      <c r="N61" s="199">
        <f>M61/D61</f>
        <v>1.8278915108831895E-2</v>
      </c>
    </row>
    <row r="62" spans="1:14" x14ac:dyDescent="0.25">
      <c r="A62" s="220" t="s">
        <v>298</v>
      </c>
      <c r="B62" s="217"/>
      <c r="C62" s="217"/>
      <c r="D62" s="221"/>
      <c r="E62" s="221"/>
      <c r="F62" s="222"/>
      <c r="G62" s="221"/>
      <c r="H62" s="221">
        <v>9879.65</v>
      </c>
      <c r="I62" s="223"/>
      <c r="J62" s="218"/>
      <c r="K62" s="221"/>
      <c r="L62" s="218"/>
      <c r="M62" s="221"/>
      <c r="N62" s="219"/>
    </row>
    <row r="63" spans="1:14" x14ac:dyDescent="0.25">
      <c r="A63" s="220" t="s">
        <v>331</v>
      </c>
      <c r="B63" s="217"/>
      <c r="C63" s="217"/>
      <c r="D63" s="221"/>
      <c r="E63" s="221"/>
      <c r="F63" s="222"/>
      <c r="G63" s="221"/>
      <c r="H63" s="221">
        <v>70.959999999999994</v>
      </c>
      <c r="I63" s="223"/>
      <c r="J63" s="218"/>
      <c r="K63" s="221"/>
      <c r="L63" s="218"/>
      <c r="M63" s="221"/>
      <c r="N63" s="219"/>
    </row>
    <row r="64" spans="1:14" x14ac:dyDescent="0.25">
      <c r="A64" s="220" t="s">
        <v>375</v>
      </c>
      <c r="B64" s="217"/>
      <c r="C64" s="217"/>
      <c r="D64" s="221"/>
      <c r="E64" s="221"/>
      <c r="F64" s="222"/>
      <c r="G64" s="221"/>
      <c r="H64" s="221">
        <v>75000</v>
      </c>
      <c r="I64" s="223"/>
      <c r="J64" s="218"/>
      <c r="K64" s="221"/>
      <c r="L64" s="218"/>
      <c r="M64" s="221"/>
      <c r="N64" s="219"/>
    </row>
    <row r="65" spans="1:15" x14ac:dyDescent="0.25">
      <c r="A65" s="220"/>
      <c r="B65" s="217"/>
      <c r="C65" s="217"/>
      <c r="D65" s="221"/>
      <c r="E65" s="221"/>
      <c r="F65" s="222"/>
      <c r="G65" s="221"/>
      <c r="H65" s="221"/>
      <c r="I65" s="223"/>
      <c r="J65" s="218"/>
      <c r="K65" s="221"/>
      <c r="L65" s="218"/>
      <c r="M65" s="221"/>
      <c r="N65" s="219"/>
    </row>
    <row r="66" spans="1:15" x14ac:dyDescent="0.25">
      <c r="A66" s="220"/>
      <c r="B66" s="217"/>
      <c r="C66" s="217"/>
      <c r="D66" s="221"/>
      <c r="E66" s="221"/>
      <c r="F66" s="222"/>
      <c r="G66" s="221"/>
      <c r="H66" s="221"/>
      <c r="I66" s="223"/>
      <c r="J66" s="218"/>
      <c r="K66" s="221"/>
      <c r="L66" s="218"/>
      <c r="M66" s="221"/>
      <c r="N66" s="219"/>
    </row>
    <row r="67" spans="1:15" ht="15.75" thickBot="1" x14ac:dyDescent="0.3">
      <c r="A67" s="224" t="s">
        <v>332</v>
      </c>
      <c r="B67" s="225"/>
      <c r="C67" s="225"/>
      <c r="D67" s="226">
        <f>D29+D55+D57+D61</f>
        <v>1991367.61</v>
      </c>
      <c r="E67" s="226"/>
      <c r="F67" s="225"/>
      <c r="G67" s="226"/>
      <c r="H67" s="226">
        <f>H29+H55+H57</f>
        <v>1998110.43</v>
      </c>
      <c r="I67" s="227">
        <f>I57+I55+I29+I60+I61</f>
        <v>57759.349999999846</v>
      </c>
      <c r="J67" s="228">
        <f>I67/D67</f>
        <v>2.9004865656120541E-2</v>
      </c>
      <c r="K67" s="226">
        <f>K55+K57+K29+K60+K61</f>
        <v>145901.03999999998</v>
      </c>
      <c r="L67" s="228">
        <f>K67/D67</f>
        <v>7.3266753595535264E-2</v>
      </c>
      <c r="M67" s="226">
        <f>M57+M55+M29+M61+M60+M61</f>
        <v>204587.31999999983</v>
      </c>
      <c r="N67" s="229">
        <f>M67/D67</f>
        <v>0.10273709332853909</v>
      </c>
      <c r="O67" s="120"/>
    </row>
    <row r="68" spans="1:15" ht="16.5" thickTop="1" thickBot="1" x14ac:dyDescent="0.3">
      <c r="A68" s="224" t="s">
        <v>326</v>
      </c>
      <c r="B68" s="225"/>
      <c r="C68" s="225"/>
      <c r="D68" s="226">
        <f>D58+D56+D30+D61+D62</f>
        <v>50710.34</v>
      </c>
      <c r="E68" s="226">
        <f>E58+E56+E30</f>
        <v>0</v>
      </c>
      <c r="F68" s="225"/>
      <c r="G68" s="226">
        <f>G58+G30</f>
        <v>0</v>
      </c>
      <c r="H68" s="226">
        <f>H61+H62+H63+H64</f>
        <v>135967.14000000001</v>
      </c>
      <c r="I68" s="227"/>
      <c r="J68" s="228"/>
      <c r="K68" s="226"/>
      <c r="L68" s="228"/>
      <c r="M68" s="226"/>
      <c r="N68" s="229"/>
    </row>
    <row r="69" spans="1:15" ht="16.5" thickTop="1" thickBot="1" x14ac:dyDescent="0.3">
      <c r="A69" s="236" t="s">
        <v>181</v>
      </c>
      <c r="B69" s="237"/>
      <c r="C69" s="242"/>
      <c r="D69" s="241"/>
      <c r="E69" s="34"/>
      <c r="F69" s="240"/>
      <c r="G69" s="242"/>
      <c r="H69" s="243">
        <v>50000</v>
      </c>
      <c r="I69" s="240"/>
      <c r="J69" s="237"/>
      <c r="K69" s="242"/>
      <c r="L69" s="34"/>
      <c r="M69" s="242"/>
      <c r="N69" s="34"/>
    </row>
    <row r="70" spans="1:15" ht="16.5" thickTop="1" thickBot="1" x14ac:dyDescent="0.3">
      <c r="A70" s="238" t="s">
        <v>376</v>
      </c>
      <c r="B70" s="240"/>
      <c r="C70" s="242"/>
      <c r="D70" s="241"/>
      <c r="E70" s="239"/>
      <c r="F70" s="237"/>
      <c r="G70" s="244"/>
      <c r="H70" s="245">
        <f>SUM(H67:H69)</f>
        <v>2184077.5699999998</v>
      </c>
      <c r="I70" s="240"/>
      <c r="J70" s="240"/>
      <c r="K70" s="240"/>
      <c r="L70" s="237"/>
      <c r="M70" s="242"/>
      <c r="N70" s="240"/>
    </row>
    <row r="71" spans="1:15" ht="15.75" thickTop="1" x14ac:dyDescent="0.25"/>
  </sheetData>
  <mergeCells count="1">
    <mergeCell ref="A1:M1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A88AA-07CE-434B-8667-BAAF12A5E14B}">
  <dimension ref="A1:M57"/>
  <sheetViews>
    <sheetView workbookViewId="0">
      <selection activeCell="M12" sqref="M12"/>
    </sheetView>
  </sheetViews>
  <sheetFormatPr baseColWidth="10" defaultRowHeight="15" x14ac:dyDescent="0.25"/>
  <cols>
    <col min="2" max="2" width="29.42578125" bestFit="1" customWidth="1"/>
    <col min="4" max="11" width="14.7109375" bestFit="1" customWidth="1"/>
    <col min="12" max="12" width="11.42578125" customWidth="1"/>
    <col min="13" max="13" width="10.5703125" customWidth="1"/>
  </cols>
  <sheetData>
    <row r="1" spans="1:13" x14ac:dyDescent="0.25">
      <c r="A1" s="315" t="s">
        <v>173</v>
      </c>
      <c r="B1" s="316"/>
      <c r="C1" s="255" t="s">
        <v>174</v>
      </c>
      <c r="D1" s="315" t="s">
        <v>175</v>
      </c>
      <c r="E1" s="316"/>
      <c r="F1" s="315" t="s">
        <v>316</v>
      </c>
      <c r="G1" s="316"/>
      <c r="H1" s="315" t="s">
        <v>317</v>
      </c>
      <c r="I1" s="316"/>
      <c r="J1" s="315" t="s">
        <v>318</v>
      </c>
      <c r="K1" s="316"/>
      <c r="L1" s="180"/>
    </row>
    <row r="2" spans="1:13" x14ac:dyDescent="0.25">
      <c r="A2" s="256" t="s">
        <v>176</v>
      </c>
      <c r="B2" s="256" t="s">
        <v>177</v>
      </c>
      <c r="C2" s="256" t="s">
        <v>178</v>
      </c>
      <c r="D2" s="256" t="s">
        <v>39</v>
      </c>
      <c r="E2" s="256" t="s">
        <v>53</v>
      </c>
      <c r="F2" s="256" t="s">
        <v>179</v>
      </c>
      <c r="G2" s="256" t="s">
        <v>180</v>
      </c>
      <c r="H2" s="256" t="s">
        <v>179</v>
      </c>
      <c r="I2" s="256" t="s">
        <v>180</v>
      </c>
      <c r="J2" s="256" t="s">
        <v>179</v>
      </c>
      <c r="K2" s="256" t="s">
        <v>180</v>
      </c>
      <c r="M2" s="179">
        <v>46022</v>
      </c>
    </row>
    <row r="3" spans="1:13" x14ac:dyDescent="0.25">
      <c r="A3" s="257">
        <v>1000</v>
      </c>
      <c r="B3" s="257" t="s">
        <v>144</v>
      </c>
      <c r="C3" s="257" t="s">
        <v>348</v>
      </c>
      <c r="D3" s="266"/>
      <c r="E3" s="258">
        <v>1723688</v>
      </c>
      <c r="F3" s="266"/>
      <c r="G3" s="258">
        <v>176312</v>
      </c>
      <c r="H3" s="266"/>
      <c r="I3" s="258">
        <v>176312</v>
      </c>
      <c r="J3" s="266"/>
      <c r="K3" s="258">
        <v>1900000</v>
      </c>
    </row>
    <row r="4" spans="1:13" x14ac:dyDescent="0.25">
      <c r="A4" s="259">
        <v>1101</v>
      </c>
      <c r="B4" s="259" t="s">
        <v>181</v>
      </c>
      <c r="C4" s="259" t="s">
        <v>182</v>
      </c>
      <c r="D4" s="260">
        <v>50000</v>
      </c>
      <c r="E4" s="267"/>
      <c r="F4" s="267"/>
      <c r="G4" s="267"/>
      <c r="H4" s="267"/>
      <c r="I4" s="267"/>
      <c r="J4" s="260">
        <v>50000</v>
      </c>
      <c r="K4" s="267"/>
    </row>
    <row r="5" spans="1:13" x14ac:dyDescent="0.25">
      <c r="A5" s="257">
        <v>1103</v>
      </c>
      <c r="B5" s="257" t="s">
        <v>183</v>
      </c>
      <c r="C5" s="257" t="s">
        <v>335</v>
      </c>
      <c r="D5" s="258">
        <v>464384.67</v>
      </c>
      <c r="E5" s="266"/>
      <c r="F5" s="266"/>
      <c r="G5" s="258">
        <v>137384.59</v>
      </c>
      <c r="H5" s="266"/>
      <c r="I5" s="258">
        <v>137384.59</v>
      </c>
      <c r="J5" s="258">
        <v>327000.08</v>
      </c>
      <c r="K5" s="266"/>
    </row>
    <row r="6" spans="1:13" x14ac:dyDescent="0.25">
      <c r="A6" s="259">
        <v>1104</v>
      </c>
      <c r="B6" s="259" t="s">
        <v>184</v>
      </c>
      <c r="C6" s="259" t="s">
        <v>349</v>
      </c>
      <c r="D6" s="260">
        <v>980603.61</v>
      </c>
      <c r="E6" s="267"/>
      <c r="F6" s="260">
        <v>560678.17000000004</v>
      </c>
      <c r="G6" s="260">
        <v>176176.47</v>
      </c>
      <c r="H6" s="260">
        <v>560678.17000000004</v>
      </c>
      <c r="I6" s="260">
        <v>176176.47</v>
      </c>
      <c r="J6" s="260">
        <v>1365105.31</v>
      </c>
      <c r="K6" s="267"/>
      <c r="M6" s="47"/>
    </row>
    <row r="7" spans="1:13" x14ac:dyDescent="0.25">
      <c r="A7" s="257">
        <v>1105</v>
      </c>
      <c r="B7" s="257" t="s">
        <v>185</v>
      </c>
      <c r="C7" s="257" t="s">
        <v>301</v>
      </c>
      <c r="D7" s="258">
        <v>189036.72</v>
      </c>
      <c r="E7" s="266"/>
      <c r="F7" s="258">
        <v>12005.46</v>
      </c>
      <c r="G7" s="266"/>
      <c r="H7" s="258">
        <v>12005.46</v>
      </c>
      <c r="I7" s="266"/>
      <c r="J7" s="258">
        <v>201042.18</v>
      </c>
      <c r="K7" s="266"/>
    </row>
    <row r="8" spans="1:13" x14ac:dyDescent="0.25">
      <c r="A8" s="259">
        <v>1106</v>
      </c>
      <c r="B8" s="259" t="s">
        <v>186</v>
      </c>
      <c r="C8" s="259" t="s">
        <v>362</v>
      </c>
      <c r="D8" s="260">
        <v>50000</v>
      </c>
      <c r="E8" s="267"/>
      <c r="F8" s="260">
        <v>52652.56</v>
      </c>
      <c r="G8" s="260">
        <v>74</v>
      </c>
      <c r="H8" s="260">
        <v>52652.56</v>
      </c>
      <c r="I8" s="260">
        <v>74</v>
      </c>
      <c r="J8" s="260">
        <v>102578.56</v>
      </c>
      <c r="K8" s="267"/>
    </row>
    <row r="9" spans="1:13" x14ac:dyDescent="0.25">
      <c r="A9" s="257">
        <v>1107</v>
      </c>
      <c r="B9" s="257" t="s">
        <v>187</v>
      </c>
      <c r="C9" s="257" t="s">
        <v>356</v>
      </c>
      <c r="D9" s="258">
        <v>2975.34</v>
      </c>
      <c r="E9" s="266"/>
      <c r="F9" s="258">
        <v>4607</v>
      </c>
      <c r="G9" s="258">
        <v>7308.77</v>
      </c>
      <c r="H9" s="258">
        <v>4607</v>
      </c>
      <c r="I9" s="258">
        <v>7308.77</v>
      </c>
      <c r="J9" s="258">
        <v>273.57</v>
      </c>
      <c r="K9" s="266"/>
    </row>
    <row r="10" spans="1:13" x14ac:dyDescent="0.25">
      <c r="A10" s="259">
        <v>1201</v>
      </c>
      <c r="B10" s="259" t="s">
        <v>188</v>
      </c>
      <c r="C10" s="259" t="s">
        <v>380</v>
      </c>
      <c r="D10" s="260">
        <v>20711.88</v>
      </c>
      <c r="E10" s="267"/>
      <c r="F10" s="260">
        <v>910827.25</v>
      </c>
      <c r="G10" s="260">
        <v>913653.3</v>
      </c>
      <c r="H10" s="260">
        <v>910827.25</v>
      </c>
      <c r="I10" s="260">
        <v>913653.3</v>
      </c>
      <c r="J10" s="260">
        <v>17882.88</v>
      </c>
      <c r="K10" s="267"/>
      <c r="M10" s="47"/>
    </row>
    <row r="11" spans="1:13" x14ac:dyDescent="0.25">
      <c r="A11" s="257">
        <v>1202</v>
      </c>
      <c r="B11" s="257" t="s">
        <v>153</v>
      </c>
      <c r="C11" s="257" t="s">
        <v>363</v>
      </c>
      <c r="D11" s="266"/>
      <c r="E11" s="266"/>
      <c r="F11" s="258">
        <v>22182.98</v>
      </c>
      <c r="G11" s="258">
        <v>22182.98</v>
      </c>
      <c r="H11" s="258">
        <v>22182.98</v>
      </c>
      <c r="I11" s="258">
        <v>22182.98</v>
      </c>
      <c r="J11" s="266"/>
      <c r="K11" s="266"/>
    </row>
    <row r="12" spans="1:13" x14ac:dyDescent="0.25">
      <c r="A12" s="259">
        <v>1203</v>
      </c>
      <c r="B12" s="259" t="s">
        <v>364</v>
      </c>
      <c r="C12" s="259" t="s">
        <v>365</v>
      </c>
      <c r="D12" s="260">
        <v>81312.45</v>
      </c>
      <c r="E12" s="267"/>
      <c r="F12" s="260">
        <v>89615.35</v>
      </c>
      <c r="G12" s="260">
        <v>95856.84</v>
      </c>
      <c r="H12" s="260">
        <v>89615.35</v>
      </c>
      <c r="I12" s="260">
        <v>95856.84</v>
      </c>
      <c r="J12" s="260">
        <v>75070.960000000006</v>
      </c>
      <c r="K12" s="267"/>
    </row>
    <row r="13" spans="1:13" x14ac:dyDescent="0.25">
      <c r="A13" s="257">
        <v>3000</v>
      </c>
      <c r="B13" s="257" t="s">
        <v>189</v>
      </c>
      <c r="C13" s="257" t="s">
        <v>379</v>
      </c>
      <c r="D13" s="266"/>
      <c r="E13" s="266"/>
      <c r="F13" s="258">
        <v>208.67</v>
      </c>
      <c r="G13" s="258">
        <v>42488.33</v>
      </c>
      <c r="H13" s="258">
        <v>208.67</v>
      </c>
      <c r="I13" s="258">
        <v>42488.33</v>
      </c>
      <c r="J13" s="266"/>
      <c r="K13" s="258">
        <v>42279.66</v>
      </c>
    </row>
    <row r="14" spans="1:13" x14ac:dyDescent="0.25">
      <c r="A14" s="259">
        <v>3001</v>
      </c>
      <c r="B14" s="259" t="s">
        <v>190</v>
      </c>
      <c r="C14" s="259" t="s">
        <v>380</v>
      </c>
      <c r="D14" s="267"/>
      <c r="E14" s="267"/>
      <c r="F14" s="260">
        <v>34.25</v>
      </c>
      <c r="G14" s="260">
        <v>22739.83</v>
      </c>
      <c r="H14" s="260">
        <v>34.25</v>
      </c>
      <c r="I14" s="260">
        <v>22739.83</v>
      </c>
      <c r="J14" s="267"/>
      <c r="K14" s="260">
        <v>22705.58</v>
      </c>
    </row>
    <row r="15" spans="1:13" x14ac:dyDescent="0.25">
      <c r="A15" s="257">
        <v>3002</v>
      </c>
      <c r="B15" s="257" t="s">
        <v>137</v>
      </c>
      <c r="C15" s="257" t="s">
        <v>380</v>
      </c>
      <c r="D15" s="266"/>
      <c r="E15" s="266"/>
      <c r="F15" s="266"/>
      <c r="G15" s="258">
        <v>275311.19</v>
      </c>
      <c r="H15" s="266"/>
      <c r="I15" s="258">
        <v>275311.19</v>
      </c>
      <c r="J15" s="266"/>
      <c r="K15" s="258">
        <v>275311.19</v>
      </c>
    </row>
    <row r="16" spans="1:13" x14ac:dyDescent="0.25">
      <c r="A16" s="259">
        <v>3003</v>
      </c>
      <c r="B16" s="259" t="s">
        <v>211</v>
      </c>
      <c r="C16" s="259" t="s">
        <v>347</v>
      </c>
      <c r="D16" s="267"/>
      <c r="E16" s="267"/>
      <c r="F16" s="260">
        <v>3445.5</v>
      </c>
      <c r="G16" s="260">
        <v>3384.45</v>
      </c>
      <c r="H16" s="260">
        <v>3445.5</v>
      </c>
      <c r="I16" s="260">
        <v>3384.45</v>
      </c>
      <c r="J16" s="260">
        <v>61.05</v>
      </c>
      <c r="K16" s="267"/>
    </row>
    <row r="17" spans="1:11" x14ac:dyDescent="0.25">
      <c r="A17" s="257">
        <v>3004</v>
      </c>
      <c r="B17" s="257" t="s">
        <v>361</v>
      </c>
      <c r="C17" s="257" t="s">
        <v>360</v>
      </c>
      <c r="D17" s="266"/>
      <c r="E17" s="266"/>
      <c r="F17" s="266"/>
      <c r="G17" s="258">
        <v>20760</v>
      </c>
      <c r="H17" s="266"/>
      <c r="I17" s="258">
        <v>20760</v>
      </c>
      <c r="J17" s="266"/>
      <c r="K17" s="258">
        <v>20760</v>
      </c>
    </row>
    <row r="18" spans="1:11" x14ac:dyDescent="0.25">
      <c r="A18" s="259">
        <v>4001</v>
      </c>
      <c r="B18" s="259" t="s">
        <v>212</v>
      </c>
      <c r="C18" s="259" t="s">
        <v>213</v>
      </c>
      <c r="D18" s="267"/>
      <c r="E18" s="267"/>
      <c r="F18" s="260">
        <v>83.3</v>
      </c>
      <c r="G18" s="267"/>
      <c r="H18" s="260">
        <v>83.3</v>
      </c>
      <c r="I18" s="267"/>
      <c r="J18" s="260">
        <v>83.3</v>
      </c>
      <c r="K18" s="267"/>
    </row>
    <row r="19" spans="1:11" x14ac:dyDescent="0.25">
      <c r="A19" s="257">
        <v>4002</v>
      </c>
      <c r="B19" s="257" t="s">
        <v>219</v>
      </c>
      <c r="C19" s="257" t="s">
        <v>216</v>
      </c>
      <c r="D19" s="266"/>
      <c r="E19" s="266"/>
      <c r="F19" s="258">
        <v>250</v>
      </c>
      <c r="G19" s="266"/>
      <c r="H19" s="258">
        <v>250</v>
      </c>
      <c r="I19" s="266"/>
      <c r="J19" s="258">
        <v>250</v>
      </c>
      <c r="K19" s="266"/>
    </row>
    <row r="20" spans="1:11" x14ac:dyDescent="0.25">
      <c r="A20" s="259">
        <v>4003</v>
      </c>
      <c r="B20" s="259" t="s">
        <v>191</v>
      </c>
      <c r="C20" s="259" t="s">
        <v>210</v>
      </c>
      <c r="D20" s="267"/>
      <c r="E20" s="267"/>
      <c r="F20" s="260">
        <v>727.72</v>
      </c>
      <c r="G20" s="267"/>
      <c r="H20" s="260">
        <v>727.72</v>
      </c>
      <c r="I20" s="267"/>
      <c r="J20" s="260">
        <v>727.72</v>
      </c>
      <c r="K20" s="267"/>
    </row>
    <row r="21" spans="1:11" x14ac:dyDescent="0.25">
      <c r="A21" s="257">
        <v>4004</v>
      </c>
      <c r="B21" s="257" t="s">
        <v>192</v>
      </c>
      <c r="C21" s="257" t="s">
        <v>360</v>
      </c>
      <c r="D21" s="266"/>
      <c r="E21" s="266"/>
      <c r="F21" s="258">
        <v>924.65</v>
      </c>
      <c r="G21" s="258">
        <v>289.95999999999998</v>
      </c>
      <c r="H21" s="258">
        <v>924.65</v>
      </c>
      <c r="I21" s="258">
        <v>289.95999999999998</v>
      </c>
      <c r="J21" s="258">
        <v>637.64</v>
      </c>
      <c r="K21" s="266"/>
    </row>
    <row r="22" spans="1:11" x14ac:dyDescent="0.25">
      <c r="A22" s="259">
        <v>4005</v>
      </c>
      <c r="B22" s="259" t="s">
        <v>193</v>
      </c>
      <c r="C22" s="259" t="s">
        <v>349</v>
      </c>
      <c r="D22" s="267"/>
      <c r="E22" s="267"/>
      <c r="F22" s="260">
        <v>444.57</v>
      </c>
      <c r="G22" s="267"/>
      <c r="H22" s="260">
        <v>444.57</v>
      </c>
      <c r="I22" s="267"/>
      <c r="J22" s="260">
        <v>444.57</v>
      </c>
      <c r="K22" s="267"/>
    </row>
    <row r="23" spans="1:11" x14ac:dyDescent="0.25">
      <c r="A23" s="257">
        <v>4006</v>
      </c>
      <c r="B23" s="257" t="s">
        <v>302</v>
      </c>
      <c r="C23" s="257" t="s">
        <v>354</v>
      </c>
      <c r="D23" s="266"/>
      <c r="E23" s="266"/>
      <c r="F23" s="258">
        <v>864.06</v>
      </c>
      <c r="G23" s="266"/>
      <c r="H23" s="258">
        <v>864.06</v>
      </c>
      <c r="I23" s="266"/>
      <c r="J23" s="258">
        <v>864.06</v>
      </c>
      <c r="K23" s="266"/>
    </row>
    <row r="24" spans="1:11" x14ac:dyDescent="0.25">
      <c r="A24" s="259">
        <v>4007</v>
      </c>
      <c r="B24" s="259" t="s">
        <v>319</v>
      </c>
      <c r="C24" s="259" t="s">
        <v>346</v>
      </c>
      <c r="D24" s="267"/>
      <c r="E24" s="267"/>
      <c r="F24" s="260">
        <v>2763.63</v>
      </c>
      <c r="G24" s="260">
        <v>69.3</v>
      </c>
      <c r="H24" s="260">
        <v>2763.63</v>
      </c>
      <c r="I24" s="260">
        <v>69.3</v>
      </c>
      <c r="J24" s="260">
        <v>2694.33</v>
      </c>
      <c r="K24" s="267"/>
    </row>
    <row r="25" spans="1:11" x14ac:dyDescent="0.25">
      <c r="A25" s="257">
        <v>5003</v>
      </c>
      <c r="B25" s="257" t="s">
        <v>194</v>
      </c>
      <c r="C25" s="257" t="s">
        <v>182</v>
      </c>
      <c r="D25" s="266"/>
      <c r="E25" s="266"/>
      <c r="F25" s="258">
        <v>12000</v>
      </c>
      <c r="G25" s="266"/>
      <c r="H25" s="258">
        <v>12000</v>
      </c>
      <c r="I25" s="266"/>
      <c r="J25" s="258">
        <v>12000</v>
      </c>
      <c r="K25" s="266"/>
    </row>
    <row r="26" spans="1:11" x14ac:dyDescent="0.25">
      <c r="A26" s="259">
        <v>5006</v>
      </c>
      <c r="B26" s="259" t="s">
        <v>195</v>
      </c>
      <c r="C26" s="259" t="s">
        <v>196</v>
      </c>
      <c r="D26" s="267"/>
      <c r="E26" s="267"/>
      <c r="F26" s="260">
        <v>5000</v>
      </c>
      <c r="G26" s="267"/>
      <c r="H26" s="260">
        <v>5000</v>
      </c>
      <c r="I26" s="267"/>
      <c r="J26" s="260">
        <v>5000</v>
      </c>
      <c r="K26" s="267"/>
    </row>
    <row r="27" spans="1:11" x14ac:dyDescent="0.25">
      <c r="A27" s="257">
        <v>5012</v>
      </c>
      <c r="B27" s="257" t="s">
        <v>325</v>
      </c>
      <c r="C27" s="257" t="s">
        <v>324</v>
      </c>
      <c r="D27" s="266"/>
      <c r="E27" s="266"/>
      <c r="F27" s="258">
        <v>20000</v>
      </c>
      <c r="G27" s="266"/>
      <c r="H27" s="258">
        <v>20000</v>
      </c>
      <c r="I27" s="266"/>
      <c r="J27" s="258">
        <v>20000</v>
      </c>
      <c r="K27" s="266"/>
    </row>
    <row r="28" spans="1:11" x14ac:dyDescent="0.25">
      <c r="A28" s="259">
        <v>5013</v>
      </c>
      <c r="B28" s="259" t="s">
        <v>321</v>
      </c>
      <c r="C28" s="259" t="s">
        <v>320</v>
      </c>
      <c r="D28" s="267"/>
      <c r="E28" s="267"/>
      <c r="F28" s="260">
        <v>2880</v>
      </c>
      <c r="G28" s="267"/>
      <c r="H28" s="260">
        <v>2880</v>
      </c>
      <c r="I28" s="267"/>
      <c r="J28" s="260">
        <v>2880</v>
      </c>
      <c r="K28" s="267"/>
    </row>
    <row r="29" spans="1:11" x14ac:dyDescent="0.25">
      <c r="A29" s="257">
        <v>5014</v>
      </c>
      <c r="B29" s="257" t="s">
        <v>197</v>
      </c>
      <c r="C29" s="257" t="s">
        <v>349</v>
      </c>
      <c r="D29" s="266"/>
      <c r="E29" s="266"/>
      <c r="F29" s="258">
        <v>23066.42</v>
      </c>
      <c r="G29" s="266"/>
      <c r="H29" s="258">
        <v>23066.42</v>
      </c>
      <c r="I29" s="266"/>
      <c r="J29" s="258">
        <v>23066.42</v>
      </c>
      <c r="K29" s="266"/>
    </row>
    <row r="30" spans="1:11" x14ac:dyDescent="0.25">
      <c r="A30" s="259">
        <v>5015</v>
      </c>
      <c r="B30" s="259" t="s">
        <v>198</v>
      </c>
      <c r="C30" s="259" t="s">
        <v>196</v>
      </c>
      <c r="D30" s="267"/>
      <c r="E30" s="267"/>
      <c r="F30" s="260">
        <v>850</v>
      </c>
      <c r="G30" s="267"/>
      <c r="H30" s="260">
        <v>850</v>
      </c>
      <c r="I30" s="267"/>
      <c r="J30" s="260">
        <v>850</v>
      </c>
      <c r="K30" s="267"/>
    </row>
    <row r="31" spans="1:11" x14ac:dyDescent="0.25">
      <c r="A31" s="257">
        <v>5016</v>
      </c>
      <c r="B31" s="257" t="s">
        <v>351</v>
      </c>
      <c r="C31" s="257" t="s">
        <v>350</v>
      </c>
      <c r="D31" s="266"/>
      <c r="E31" s="266"/>
      <c r="F31" s="258">
        <v>20000</v>
      </c>
      <c r="G31" s="266"/>
      <c r="H31" s="258">
        <v>20000</v>
      </c>
      <c r="I31" s="266"/>
      <c r="J31" s="258">
        <v>20000</v>
      </c>
      <c r="K31" s="266"/>
    </row>
    <row r="32" spans="1:11" x14ac:dyDescent="0.25">
      <c r="A32" s="259">
        <v>5017</v>
      </c>
      <c r="B32" s="259" t="s">
        <v>220</v>
      </c>
      <c r="C32" s="259" t="s">
        <v>347</v>
      </c>
      <c r="D32" s="267"/>
      <c r="E32" s="267"/>
      <c r="F32" s="260">
        <v>6565.16</v>
      </c>
      <c r="G32" s="267"/>
      <c r="H32" s="260">
        <v>6565.16</v>
      </c>
      <c r="I32" s="267"/>
      <c r="J32" s="260">
        <v>6565.16</v>
      </c>
      <c r="K32" s="267"/>
    </row>
    <row r="33" spans="1:11" x14ac:dyDescent="0.25">
      <c r="A33" s="257">
        <v>5019</v>
      </c>
      <c r="B33" s="257" t="s">
        <v>199</v>
      </c>
      <c r="C33" s="257" t="s">
        <v>360</v>
      </c>
      <c r="D33" s="266"/>
      <c r="E33" s="266"/>
      <c r="F33" s="258">
        <v>3276.47</v>
      </c>
      <c r="G33" s="266"/>
      <c r="H33" s="258">
        <v>3276.47</v>
      </c>
      <c r="I33" s="266"/>
      <c r="J33" s="258">
        <v>3276.47</v>
      </c>
      <c r="K33" s="266"/>
    </row>
    <row r="34" spans="1:11" x14ac:dyDescent="0.25">
      <c r="A34" s="259">
        <v>5020</v>
      </c>
      <c r="B34" s="259" t="s">
        <v>221</v>
      </c>
      <c r="C34" s="259" t="s">
        <v>347</v>
      </c>
      <c r="D34" s="267"/>
      <c r="E34" s="267"/>
      <c r="F34" s="260">
        <v>9668.2800000000007</v>
      </c>
      <c r="G34" s="267"/>
      <c r="H34" s="260">
        <v>9668.2800000000007</v>
      </c>
      <c r="I34" s="267"/>
      <c r="J34" s="260">
        <v>9668.2800000000007</v>
      </c>
      <c r="K34" s="267"/>
    </row>
    <row r="35" spans="1:11" x14ac:dyDescent="0.25">
      <c r="A35" s="257">
        <v>5021</v>
      </c>
      <c r="B35" s="257" t="s">
        <v>222</v>
      </c>
      <c r="C35" s="257" t="s">
        <v>218</v>
      </c>
      <c r="D35" s="266"/>
      <c r="E35" s="266"/>
      <c r="F35" s="258">
        <v>490.83</v>
      </c>
      <c r="G35" s="266"/>
      <c r="H35" s="258">
        <v>490.83</v>
      </c>
      <c r="I35" s="266"/>
      <c r="J35" s="258">
        <v>490.83</v>
      </c>
      <c r="K35" s="266"/>
    </row>
    <row r="36" spans="1:11" x14ac:dyDescent="0.25">
      <c r="A36" s="259">
        <v>5022</v>
      </c>
      <c r="B36" s="259" t="s">
        <v>200</v>
      </c>
      <c r="C36" s="259" t="s">
        <v>201</v>
      </c>
      <c r="D36" s="267"/>
      <c r="E36" s="267"/>
      <c r="F36" s="260">
        <v>2228.7399999999998</v>
      </c>
      <c r="G36" s="267"/>
      <c r="H36" s="260">
        <v>2228.7399999999998</v>
      </c>
      <c r="I36" s="267"/>
      <c r="J36" s="260">
        <v>2228.7399999999998</v>
      </c>
      <c r="K36" s="267"/>
    </row>
    <row r="37" spans="1:11" x14ac:dyDescent="0.25">
      <c r="A37" s="257">
        <v>5024</v>
      </c>
      <c r="B37" s="257" t="s">
        <v>223</v>
      </c>
      <c r="C37" s="257" t="s">
        <v>218</v>
      </c>
      <c r="D37" s="266"/>
      <c r="E37" s="266"/>
      <c r="F37" s="258">
        <v>3632.16</v>
      </c>
      <c r="G37" s="266"/>
      <c r="H37" s="258">
        <v>3632.16</v>
      </c>
      <c r="I37" s="266"/>
      <c r="J37" s="258">
        <v>3632.16</v>
      </c>
      <c r="K37" s="266"/>
    </row>
    <row r="38" spans="1:11" x14ac:dyDescent="0.25">
      <c r="A38" s="259">
        <v>5029</v>
      </c>
      <c r="B38" s="259" t="s">
        <v>224</v>
      </c>
      <c r="C38" s="259" t="s">
        <v>347</v>
      </c>
      <c r="D38" s="267"/>
      <c r="E38" s="267"/>
      <c r="F38" s="260">
        <v>12438.45</v>
      </c>
      <c r="G38" s="267"/>
      <c r="H38" s="260">
        <v>12438.45</v>
      </c>
      <c r="I38" s="267"/>
      <c r="J38" s="260">
        <v>12438.45</v>
      </c>
      <c r="K38" s="267"/>
    </row>
    <row r="39" spans="1:11" x14ac:dyDescent="0.25">
      <c r="A39" s="257">
        <v>5030</v>
      </c>
      <c r="B39" s="257" t="s">
        <v>225</v>
      </c>
      <c r="C39" s="257" t="s">
        <v>347</v>
      </c>
      <c r="D39" s="266"/>
      <c r="E39" s="266"/>
      <c r="F39" s="258">
        <v>607.91999999999996</v>
      </c>
      <c r="G39" s="266"/>
      <c r="H39" s="258">
        <v>607.91999999999996</v>
      </c>
      <c r="I39" s="266"/>
      <c r="J39" s="258">
        <v>607.91999999999996</v>
      </c>
      <c r="K39" s="266"/>
    </row>
    <row r="40" spans="1:11" x14ac:dyDescent="0.25">
      <c r="A40" s="259">
        <v>5031</v>
      </c>
      <c r="B40" s="259" t="s">
        <v>116</v>
      </c>
      <c r="C40" s="259" t="s">
        <v>362</v>
      </c>
      <c r="D40" s="267"/>
      <c r="E40" s="267"/>
      <c r="F40" s="260">
        <v>46180</v>
      </c>
      <c r="G40" s="267"/>
      <c r="H40" s="260">
        <v>46180</v>
      </c>
      <c r="I40" s="267"/>
      <c r="J40" s="260">
        <v>46180</v>
      </c>
      <c r="K40" s="267"/>
    </row>
    <row r="41" spans="1:11" x14ac:dyDescent="0.25">
      <c r="A41" s="257">
        <v>5032</v>
      </c>
      <c r="B41" s="257" t="s">
        <v>303</v>
      </c>
      <c r="C41" s="257" t="s">
        <v>357</v>
      </c>
      <c r="D41" s="266"/>
      <c r="E41" s="266"/>
      <c r="F41" s="258">
        <v>7000</v>
      </c>
      <c r="G41" s="266"/>
      <c r="H41" s="258">
        <v>7000</v>
      </c>
      <c r="I41" s="266"/>
      <c r="J41" s="258">
        <v>7000</v>
      </c>
      <c r="K41" s="266"/>
    </row>
    <row r="42" spans="1:11" x14ac:dyDescent="0.25">
      <c r="A42" s="259">
        <v>5033</v>
      </c>
      <c r="B42" s="259" t="s">
        <v>202</v>
      </c>
      <c r="C42" s="259" t="s">
        <v>196</v>
      </c>
      <c r="D42" s="267"/>
      <c r="E42" s="267"/>
      <c r="F42" s="260">
        <v>800</v>
      </c>
      <c r="G42" s="267"/>
      <c r="H42" s="260">
        <v>800</v>
      </c>
      <c r="I42" s="267"/>
      <c r="J42" s="260">
        <v>800</v>
      </c>
      <c r="K42" s="267"/>
    </row>
    <row r="43" spans="1:11" x14ac:dyDescent="0.25">
      <c r="A43" s="257">
        <v>5035</v>
      </c>
      <c r="B43" s="257" t="s">
        <v>203</v>
      </c>
      <c r="C43" s="257" t="s">
        <v>339</v>
      </c>
      <c r="D43" s="266"/>
      <c r="E43" s="266"/>
      <c r="F43" s="258">
        <v>9307.99</v>
      </c>
      <c r="G43" s="266"/>
      <c r="H43" s="258">
        <v>9307.99</v>
      </c>
      <c r="I43" s="266"/>
      <c r="J43" s="258">
        <v>9307.99</v>
      </c>
      <c r="K43" s="266"/>
    </row>
    <row r="44" spans="1:11" x14ac:dyDescent="0.25">
      <c r="A44" s="259">
        <v>5036</v>
      </c>
      <c r="B44" s="259" t="s">
        <v>337</v>
      </c>
      <c r="C44" s="259" t="s">
        <v>336</v>
      </c>
      <c r="D44" s="267"/>
      <c r="E44" s="267"/>
      <c r="F44" s="260">
        <v>10000</v>
      </c>
      <c r="G44" s="267"/>
      <c r="H44" s="260">
        <v>10000</v>
      </c>
      <c r="I44" s="267"/>
      <c r="J44" s="260">
        <v>10000</v>
      </c>
      <c r="K44" s="267"/>
    </row>
    <row r="45" spans="1:11" x14ac:dyDescent="0.25">
      <c r="A45" s="257">
        <v>5037</v>
      </c>
      <c r="B45" s="257" t="s">
        <v>204</v>
      </c>
      <c r="C45" s="257" t="s">
        <v>209</v>
      </c>
      <c r="D45" s="266"/>
      <c r="E45" s="266"/>
      <c r="F45" s="258">
        <v>1283.58</v>
      </c>
      <c r="G45" s="266"/>
      <c r="H45" s="258">
        <v>1283.58</v>
      </c>
      <c r="I45" s="266"/>
      <c r="J45" s="258">
        <v>1283.58</v>
      </c>
      <c r="K45" s="266"/>
    </row>
    <row r="46" spans="1:11" x14ac:dyDescent="0.25">
      <c r="A46" s="259">
        <v>5038</v>
      </c>
      <c r="B46" s="259" t="s">
        <v>159</v>
      </c>
      <c r="C46" s="259" t="s">
        <v>217</v>
      </c>
      <c r="D46" s="267"/>
      <c r="E46" s="267"/>
      <c r="F46" s="260">
        <v>2867.98</v>
      </c>
      <c r="G46" s="267"/>
      <c r="H46" s="260">
        <v>2867.98</v>
      </c>
      <c r="I46" s="267"/>
      <c r="J46" s="260">
        <v>2867.98</v>
      </c>
      <c r="K46" s="267"/>
    </row>
    <row r="47" spans="1:11" x14ac:dyDescent="0.25">
      <c r="A47" s="257">
        <v>5039</v>
      </c>
      <c r="B47" s="257" t="s">
        <v>205</v>
      </c>
      <c r="C47" s="257" t="s">
        <v>206</v>
      </c>
      <c r="D47" s="266"/>
      <c r="E47" s="266"/>
      <c r="F47" s="258">
        <v>3100</v>
      </c>
      <c r="G47" s="266"/>
      <c r="H47" s="258">
        <v>3100</v>
      </c>
      <c r="I47" s="266"/>
      <c r="J47" s="258">
        <v>3100</v>
      </c>
      <c r="K47" s="266"/>
    </row>
    <row r="48" spans="1:11" x14ac:dyDescent="0.25">
      <c r="A48" s="259">
        <v>5041</v>
      </c>
      <c r="B48" s="259" t="s">
        <v>226</v>
      </c>
      <c r="C48" s="259" t="s">
        <v>340</v>
      </c>
      <c r="D48" s="267"/>
      <c r="E48" s="267"/>
      <c r="F48" s="260">
        <v>5623.56</v>
      </c>
      <c r="G48" s="267"/>
      <c r="H48" s="260">
        <v>5623.56</v>
      </c>
      <c r="I48" s="267"/>
      <c r="J48" s="260">
        <v>5623.56</v>
      </c>
      <c r="K48" s="267"/>
    </row>
    <row r="49" spans="1:11" x14ac:dyDescent="0.25">
      <c r="A49" s="257">
        <v>5042</v>
      </c>
      <c r="B49" s="257" t="s">
        <v>334</v>
      </c>
      <c r="C49" s="257" t="s">
        <v>353</v>
      </c>
      <c r="D49" s="266"/>
      <c r="E49" s="266"/>
      <c r="F49" s="258">
        <v>7100</v>
      </c>
      <c r="G49" s="266"/>
      <c r="H49" s="258">
        <v>7100</v>
      </c>
      <c r="I49" s="266"/>
      <c r="J49" s="258">
        <v>7100</v>
      </c>
      <c r="K49" s="266"/>
    </row>
    <row r="50" spans="1:11" x14ac:dyDescent="0.25">
      <c r="A50" s="259">
        <v>5043</v>
      </c>
      <c r="B50" s="259" t="s">
        <v>343</v>
      </c>
      <c r="C50" s="259" t="s">
        <v>342</v>
      </c>
      <c r="D50" s="267"/>
      <c r="E50" s="267"/>
      <c r="F50" s="260">
        <v>2521</v>
      </c>
      <c r="G50" s="267"/>
      <c r="H50" s="260">
        <v>2521</v>
      </c>
      <c r="I50" s="267"/>
      <c r="J50" s="260">
        <v>2521</v>
      </c>
      <c r="K50" s="267"/>
    </row>
    <row r="51" spans="1:11" x14ac:dyDescent="0.25">
      <c r="A51" s="257">
        <v>5044</v>
      </c>
      <c r="B51" s="257" t="s">
        <v>366</v>
      </c>
      <c r="C51" s="257" t="s">
        <v>367</v>
      </c>
      <c r="D51" s="266"/>
      <c r="E51" s="266"/>
      <c r="F51" s="258">
        <v>699.66</v>
      </c>
      <c r="G51" s="266"/>
      <c r="H51" s="258">
        <v>699.66</v>
      </c>
      <c r="I51" s="266"/>
      <c r="J51" s="258">
        <v>699.66</v>
      </c>
      <c r="K51" s="266"/>
    </row>
    <row r="52" spans="1:11" x14ac:dyDescent="0.25">
      <c r="A52" s="259">
        <v>5100</v>
      </c>
      <c r="B52" s="259" t="s">
        <v>344</v>
      </c>
      <c r="C52" s="259" t="s">
        <v>365</v>
      </c>
      <c r="D52" s="267"/>
      <c r="E52" s="267"/>
      <c r="F52" s="260">
        <v>10088.69</v>
      </c>
      <c r="G52" s="267"/>
      <c r="H52" s="260">
        <v>10088.69</v>
      </c>
      <c r="I52" s="267"/>
      <c r="J52" s="260">
        <v>10088.69</v>
      </c>
      <c r="K52" s="267"/>
    </row>
    <row r="53" spans="1:11" x14ac:dyDescent="0.25">
      <c r="A53" s="257">
        <v>5101</v>
      </c>
      <c r="B53" s="257" t="s">
        <v>345</v>
      </c>
      <c r="C53" s="257" t="s">
        <v>353</v>
      </c>
      <c r="D53" s="266"/>
      <c r="E53" s="266"/>
      <c r="F53" s="258">
        <v>2150</v>
      </c>
      <c r="G53" s="266"/>
      <c r="H53" s="258">
        <v>2150</v>
      </c>
      <c r="I53" s="266"/>
      <c r="J53" s="258">
        <v>2150</v>
      </c>
      <c r="K53" s="266"/>
    </row>
    <row r="54" spans="1:11" x14ac:dyDescent="0.25">
      <c r="A54" s="259">
        <v>5102</v>
      </c>
      <c r="B54" s="259" t="s">
        <v>368</v>
      </c>
      <c r="C54" s="259" t="s">
        <v>365</v>
      </c>
      <c r="D54" s="267"/>
      <c r="E54" s="267"/>
      <c r="F54" s="260">
        <v>250</v>
      </c>
      <c r="G54" s="267"/>
      <c r="H54" s="260">
        <v>250</v>
      </c>
      <c r="I54" s="267"/>
      <c r="J54" s="260">
        <v>250</v>
      </c>
      <c r="K54" s="267"/>
    </row>
    <row r="55" spans="1:11" x14ac:dyDescent="0.25">
      <c r="A55" s="257">
        <v>9000</v>
      </c>
      <c r="B55" s="257" t="s">
        <v>207</v>
      </c>
      <c r="C55" s="257" t="s">
        <v>182</v>
      </c>
      <c r="D55" s="266"/>
      <c r="E55" s="258">
        <v>115336.67</v>
      </c>
      <c r="F55" s="266"/>
      <c r="G55" s="266"/>
      <c r="H55" s="266"/>
      <c r="I55" s="266"/>
      <c r="J55" s="266"/>
      <c r="K55" s="258">
        <v>115336.67</v>
      </c>
    </row>
    <row r="56" spans="1:11" x14ac:dyDescent="0.25">
      <c r="A56" s="264"/>
      <c r="B56" s="261" t="s">
        <v>72</v>
      </c>
      <c r="C56" s="264"/>
      <c r="D56" s="262">
        <v>1839024.67</v>
      </c>
      <c r="E56" s="262">
        <v>1839024.67</v>
      </c>
      <c r="F56" s="262">
        <v>1893992.01</v>
      </c>
      <c r="G56" s="262">
        <v>1893992.01</v>
      </c>
      <c r="H56" s="262">
        <v>1893992.01</v>
      </c>
      <c r="I56" s="262">
        <v>1893992.01</v>
      </c>
      <c r="J56" s="262">
        <v>2376393.1</v>
      </c>
      <c r="K56" s="262">
        <v>2376393.1</v>
      </c>
    </row>
    <row r="57" spans="1:11" x14ac:dyDescent="0.25">
      <c r="A57" s="265"/>
      <c r="B57" s="265"/>
      <c r="C57" s="265"/>
      <c r="D57" s="263">
        <v>1839024.67</v>
      </c>
      <c r="E57" s="263">
        <v>1839024.67</v>
      </c>
      <c r="F57" s="263">
        <v>1893992.01</v>
      </c>
      <c r="G57" s="263">
        <v>1893992.01</v>
      </c>
      <c r="H57" s="263">
        <v>1893992.01</v>
      </c>
      <c r="I57" s="263">
        <v>1893992.01</v>
      </c>
      <c r="J57" s="263">
        <v>2376393.1</v>
      </c>
      <c r="K57" s="263">
        <v>2376393.1</v>
      </c>
    </row>
  </sheetData>
  <mergeCells count="5">
    <mergeCell ref="A1:B1"/>
    <mergeCell ref="D1:E1"/>
    <mergeCell ref="F1:G1"/>
    <mergeCell ref="H1:I1"/>
    <mergeCell ref="J1:K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EinnahmenAusgaben</vt:lpstr>
      <vt:lpstr>Projektausgaben</vt:lpstr>
      <vt:lpstr>Vermögensstatus</vt:lpstr>
      <vt:lpstr>AktuelleWerteWP</vt:lpstr>
      <vt:lpstr>SuSa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Hoene</dc:creator>
  <cp:lastModifiedBy>Thomas Hoene</cp:lastModifiedBy>
  <cp:lastPrinted>2025-12-01T16:25:06Z</cp:lastPrinted>
  <dcterms:created xsi:type="dcterms:W3CDTF">2022-12-01T14:34:58Z</dcterms:created>
  <dcterms:modified xsi:type="dcterms:W3CDTF">2025-12-31T09:42:02Z</dcterms:modified>
</cp:coreProperties>
</file>